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10140" yWindow="0" windowWidth="10455" windowHeight="10905" tabRatio="650" firstSheet="1" activeTab="9"/>
  </bookViews>
  <sheets>
    <sheet name="Title" sheetId="112" r:id="rId1"/>
    <sheet name="Checklist" sheetId="57" r:id="rId2"/>
    <sheet name="F1" sheetId="58" r:id="rId3"/>
    <sheet name="F2" sheetId="66" r:id="rId4"/>
    <sheet name="F2.1" sheetId="67" r:id="rId5"/>
    <sheet name="F2.2" sheetId="68" r:id="rId6"/>
    <sheet name="F2.3" sheetId="69" r:id="rId7"/>
    <sheet name="F3" sheetId="93" r:id="rId8"/>
    <sheet name="F3.1" sheetId="101" r:id="rId9"/>
    <sheet name="F3.2" sheetId="109" r:id="rId10"/>
    <sheet name="F4" sheetId="102" r:id="rId11"/>
    <sheet name="F5" sheetId="103" r:id="rId12"/>
    <sheet name="F6" sheetId="104" r:id="rId13"/>
    <sheet name="F7" sheetId="105" r:id="rId14"/>
    <sheet name="F8" sheetId="106" r:id="rId15"/>
    <sheet name="F9" sheetId="64" r:id="rId16"/>
    <sheet name="F13" sheetId="71" r:id="rId17"/>
    <sheet name="F14" sheetId="72" r:id="rId18"/>
    <sheet name="F15" sheetId="91" r:id="rId19"/>
  </sheets>
  <externalReferences>
    <externalReference r:id="rId20"/>
    <externalReference r:id="rId21"/>
    <externalReference r:id="rId22"/>
  </externalReferences>
  <definedNames>
    <definedName name="__123Graph_A" localSheetId="7" hidden="1">[1]CE!#REF!</definedName>
    <definedName name="__123Graph_A" localSheetId="8" hidden="1">[1]CE!#REF!</definedName>
    <definedName name="__123Graph_A" localSheetId="10" hidden="1">[1]CE!#REF!</definedName>
    <definedName name="__123Graph_A" localSheetId="11" hidden="1">[1]CE!#REF!</definedName>
    <definedName name="__123Graph_A" localSheetId="12" hidden="1">[1]CE!#REF!</definedName>
    <definedName name="__123Graph_A" localSheetId="13" hidden="1">[1]CE!#REF!</definedName>
    <definedName name="__123Graph_A" localSheetId="14" hidden="1">[1]CE!#REF!</definedName>
    <definedName name="__123Graph_ASTNPLF" localSheetId="7" hidden="1">[1]CE!#REF!</definedName>
    <definedName name="__123Graph_ASTNPLF" localSheetId="8" hidden="1">[1]CE!#REF!</definedName>
    <definedName name="__123Graph_ASTNPLF" localSheetId="10" hidden="1">[1]CE!#REF!</definedName>
    <definedName name="__123Graph_ASTNPLF" localSheetId="11" hidden="1">[1]CE!#REF!</definedName>
    <definedName name="__123Graph_ASTNPLF" localSheetId="12" hidden="1">[1]CE!#REF!</definedName>
    <definedName name="__123Graph_ASTNPLF" localSheetId="13" hidden="1">[1]CE!#REF!</definedName>
    <definedName name="__123Graph_ASTNPLF" localSheetId="14" hidden="1">[1]CE!#REF!</definedName>
    <definedName name="__123Graph_B" localSheetId="7" hidden="1">[1]CE!#REF!</definedName>
    <definedName name="__123Graph_B" localSheetId="8" hidden="1">[1]CE!#REF!</definedName>
    <definedName name="__123Graph_B" localSheetId="10" hidden="1">[1]CE!#REF!</definedName>
    <definedName name="__123Graph_B" localSheetId="11" hidden="1">[1]CE!#REF!</definedName>
    <definedName name="__123Graph_B" localSheetId="12" hidden="1">[1]CE!#REF!</definedName>
    <definedName name="__123Graph_B" localSheetId="13" hidden="1">[1]CE!#REF!</definedName>
    <definedName name="__123Graph_B" localSheetId="14" hidden="1">[1]CE!#REF!</definedName>
    <definedName name="__123Graph_BSTNPLF" localSheetId="7" hidden="1">[1]CE!#REF!</definedName>
    <definedName name="__123Graph_BSTNPLF" localSheetId="8" hidden="1">[1]CE!#REF!</definedName>
    <definedName name="__123Graph_BSTNPLF" localSheetId="10" hidden="1">[1]CE!#REF!</definedName>
    <definedName name="__123Graph_BSTNPLF" localSheetId="11" hidden="1">[1]CE!#REF!</definedName>
    <definedName name="__123Graph_BSTNPLF" localSheetId="12" hidden="1">[1]CE!#REF!</definedName>
    <definedName name="__123Graph_BSTNPLF" localSheetId="13" hidden="1">[1]CE!#REF!</definedName>
    <definedName name="__123Graph_BSTNPLF" localSheetId="14" hidden="1">[1]CE!#REF!</definedName>
    <definedName name="__123Graph_C" localSheetId="7" hidden="1">[1]CE!#REF!</definedName>
    <definedName name="__123Graph_C" localSheetId="8" hidden="1">[1]CE!#REF!</definedName>
    <definedName name="__123Graph_C" localSheetId="10" hidden="1">[1]CE!#REF!</definedName>
    <definedName name="__123Graph_C" localSheetId="11" hidden="1">[1]CE!#REF!</definedName>
    <definedName name="__123Graph_C" localSheetId="12" hidden="1">[1]CE!#REF!</definedName>
    <definedName name="__123Graph_C" localSheetId="13" hidden="1">[1]CE!#REF!</definedName>
    <definedName name="__123Graph_C" localSheetId="14" hidden="1">[1]CE!#REF!</definedName>
    <definedName name="__123Graph_CSTNPLF" localSheetId="7" hidden="1">[1]CE!#REF!</definedName>
    <definedName name="__123Graph_CSTNPLF" localSheetId="8" hidden="1">[1]CE!#REF!</definedName>
    <definedName name="__123Graph_CSTNPLF" localSheetId="10" hidden="1">[1]CE!#REF!</definedName>
    <definedName name="__123Graph_CSTNPLF" localSheetId="11" hidden="1">[1]CE!#REF!</definedName>
    <definedName name="__123Graph_CSTNPLF" localSheetId="12" hidden="1">[1]CE!#REF!</definedName>
    <definedName name="__123Graph_CSTNPLF" localSheetId="13" hidden="1">[1]CE!#REF!</definedName>
    <definedName name="__123Graph_CSTNPLF" localSheetId="14" hidden="1">[1]CE!#REF!</definedName>
    <definedName name="__123Graph_X" localSheetId="7" hidden="1">[1]CE!#REF!</definedName>
    <definedName name="__123Graph_X" localSheetId="8" hidden="1">[1]CE!#REF!</definedName>
    <definedName name="__123Graph_X" localSheetId="10" hidden="1">[1]CE!#REF!</definedName>
    <definedName name="__123Graph_X" localSheetId="11" hidden="1">[1]CE!#REF!</definedName>
    <definedName name="__123Graph_X" localSheetId="12" hidden="1">[1]CE!#REF!</definedName>
    <definedName name="__123Graph_X" localSheetId="13" hidden="1">[1]CE!#REF!</definedName>
    <definedName name="__123Graph_X" localSheetId="14" hidden="1">[1]CE!#REF!</definedName>
    <definedName name="__123Graph_XSTNPLF" localSheetId="7" hidden="1">[1]CE!#REF!</definedName>
    <definedName name="__123Graph_XSTNPLF" localSheetId="8" hidden="1">[1]CE!#REF!</definedName>
    <definedName name="__123Graph_XSTNPLF" localSheetId="10" hidden="1">[1]CE!#REF!</definedName>
    <definedName name="__123Graph_XSTNPLF" localSheetId="11" hidden="1">[1]CE!#REF!</definedName>
    <definedName name="__123Graph_XSTNPLF" localSheetId="12" hidden="1">[1]CE!#REF!</definedName>
    <definedName name="__123Graph_XSTNPLF" localSheetId="13" hidden="1">[1]CE!#REF!</definedName>
    <definedName name="__123Graph_XSTNPLF" localSheetId="14" hidden="1">[1]CE!#REF!</definedName>
    <definedName name="_Fill" localSheetId="7" hidden="1">#REF!</definedName>
    <definedName name="_Fill" localSheetId="8" hidden="1">#REF!</definedName>
    <definedName name="_Fill" localSheetId="10" hidden="1">#REF!</definedName>
    <definedName name="_Fill" localSheetId="11" hidden="1">#REF!</definedName>
    <definedName name="_Fill" localSheetId="12" hidden="1">#REF!</definedName>
    <definedName name="_Fill" localSheetId="13" hidden="1">#REF!</definedName>
    <definedName name="_Fill" localSheetId="14" hidden="1">#REF!</definedName>
    <definedName name="new" localSheetId="7" hidden="1">[2]CE!#REF!</definedName>
    <definedName name="new" localSheetId="8" hidden="1">[2]CE!#REF!</definedName>
    <definedName name="new" localSheetId="10" hidden="1">[2]CE!#REF!</definedName>
    <definedName name="new" localSheetId="11" hidden="1">[2]CE!#REF!</definedName>
    <definedName name="new" localSheetId="12" hidden="1">[2]CE!#REF!</definedName>
    <definedName name="new" localSheetId="13" hidden="1">[2]CE!#REF!</definedName>
    <definedName name="new" localSheetId="14" hidden="1">[2]CE!#REF!</definedName>
    <definedName name="_xlnm.Print_Area" localSheetId="1">Checklist!$A$1:$E$41</definedName>
    <definedName name="xxxx" localSheetId="7" hidden="1">[3]CE!#REF!</definedName>
    <definedName name="xxxx" localSheetId="8" hidden="1">[3]CE!#REF!</definedName>
    <definedName name="xxxx" localSheetId="10" hidden="1">[3]CE!#REF!</definedName>
    <definedName name="xxxx" localSheetId="11" hidden="1">[3]CE!#REF!</definedName>
    <definedName name="xxxx" localSheetId="12" hidden="1">[3]CE!#REF!</definedName>
    <definedName name="xxxx" localSheetId="13" hidden="1">[3]CE!#REF!</definedName>
    <definedName name="xxxx" localSheetId="14" hidden="1">[3]CE!#REF!</definedName>
  </definedNames>
  <calcPr calcId="124519" iterate="1" iterateCount="1000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109"/>
  <c r="F18"/>
  <c r="G9"/>
  <c r="F9"/>
  <c r="E21"/>
  <c r="E15"/>
  <c r="Q18" i="58"/>
  <c r="Q19"/>
  <c r="Q20"/>
  <c r="Q21"/>
  <c r="G22" i="102"/>
  <c r="H22"/>
  <c r="J22"/>
  <c r="K22"/>
  <c r="L22"/>
  <c r="F22"/>
  <c r="H52" i="101"/>
  <c r="G52"/>
  <c r="M11" i="93" s="1"/>
  <c r="F52" i="101"/>
  <c r="D52"/>
  <c r="H46"/>
  <c r="G46"/>
  <c r="L11" i="93" s="1"/>
  <c r="F46" i="101"/>
  <c r="H40"/>
  <c r="G40"/>
  <c r="K11" i="93" s="1"/>
  <c r="F40" i="101"/>
  <c r="H34"/>
  <c r="G34"/>
  <c r="J11" i="93" s="1"/>
  <c r="F34" i="101"/>
  <c r="H28"/>
  <c r="G28"/>
  <c r="I11" i="93" s="1"/>
  <c r="F28" i="101"/>
  <c r="H20"/>
  <c r="G20"/>
  <c r="F20"/>
  <c r="H14"/>
  <c r="G14"/>
  <c r="F14"/>
  <c r="G9"/>
  <c r="G8"/>
  <c r="I12" i="93" l="1"/>
  <c r="K14" i="103" s="1"/>
  <c r="I11" i="105"/>
  <c r="I12" s="1"/>
  <c r="J12" i="93"/>
  <c r="L14" i="103" s="1"/>
  <c r="J11" i="105"/>
  <c r="J12" s="1"/>
  <c r="K12" i="93"/>
  <c r="M14" i="103" s="1"/>
  <c r="K11" i="105"/>
  <c r="K12" s="1"/>
  <c r="L12" i="93"/>
  <c r="N14" i="103" s="1"/>
  <c r="L11" i="105"/>
  <c r="L12" s="1"/>
  <c r="M12" i="93"/>
  <c r="O14" i="103" s="1"/>
  <c r="M11" i="105"/>
  <c r="M12" s="1"/>
  <c r="D72" i="71"/>
  <c r="E72"/>
  <c r="F72"/>
  <c r="G72"/>
  <c r="H72"/>
  <c r="I72"/>
  <c r="J72"/>
  <c r="K72"/>
  <c r="L72"/>
  <c r="M72"/>
  <c r="N72"/>
  <c r="C72"/>
  <c r="D62"/>
  <c r="E62"/>
  <c r="F62"/>
  <c r="G62"/>
  <c r="H62"/>
  <c r="I62"/>
  <c r="J62"/>
  <c r="K62"/>
  <c r="L62"/>
  <c r="M62"/>
  <c r="N62"/>
  <c r="C62"/>
  <c r="D52"/>
  <c r="E52"/>
  <c r="F52"/>
  <c r="G52"/>
  <c r="H52"/>
  <c r="I52"/>
  <c r="J52"/>
  <c r="K52"/>
  <c r="L52"/>
  <c r="M52"/>
  <c r="N52"/>
  <c r="C52"/>
  <c r="D42"/>
  <c r="E42"/>
  <c r="F42"/>
  <c r="G42"/>
  <c r="H42"/>
  <c r="I42"/>
  <c r="J42"/>
  <c r="K42"/>
  <c r="L42"/>
  <c r="M42"/>
  <c r="N42"/>
  <c r="C42"/>
  <c r="D32"/>
  <c r="E32"/>
  <c r="F32"/>
  <c r="G32"/>
  <c r="H32"/>
  <c r="I32"/>
  <c r="J32"/>
  <c r="K32"/>
  <c r="L32"/>
  <c r="M32"/>
  <c r="N32"/>
  <c r="C32"/>
  <c r="D22"/>
  <c r="E22"/>
  <c r="F22"/>
  <c r="G22"/>
  <c r="H22"/>
  <c r="J22"/>
  <c r="N22"/>
  <c r="C22"/>
  <c r="D12"/>
  <c r="E12"/>
  <c r="F12"/>
  <c r="G12"/>
  <c r="H12"/>
  <c r="I12"/>
  <c r="J12"/>
  <c r="K12"/>
  <c r="L12"/>
  <c r="M12"/>
  <c r="N12"/>
  <c r="C12"/>
  <c r="G14" i="103"/>
  <c r="D14"/>
  <c r="I14" i="58"/>
  <c r="F14"/>
  <c r="M20" i="71"/>
  <c r="L20"/>
  <c r="K20"/>
  <c r="I20"/>
  <c r="M18"/>
  <c r="L18"/>
  <c r="K18"/>
  <c r="K22" s="1"/>
  <c r="I18"/>
  <c r="I22" s="1"/>
  <c r="O70"/>
  <c r="O68"/>
  <c r="O60"/>
  <c r="O58"/>
  <c r="O50"/>
  <c r="O48"/>
  <c r="O40"/>
  <c r="O38"/>
  <c r="O30"/>
  <c r="O28"/>
  <c r="O10"/>
  <c r="O8"/>
  <c r="O52" l="1"/>
  <c r="O72"/>
  <c r="M22"/>
  <c r="O32"/>
  <c r="L22"/>
  <c r="O62"/>
  <c r="O42"/>
  <c r="O12"/>
  <c r="O18"/>
  <c r="O20"/>
  <c r="O22" l="1"/>
  <c r="D11" i="103"/>
  <c r="E11" s="1"/>
  <c r="F11" s="1"/>
  <c r="L75" i="102"/>
  <c r="H75"/>
  <c r="G75"/>
  <c r="L66"/>
  <c r="H66"/>
  <c r="G66"/>
  <c r="L57"/>
  <c r="H57"/>
  <c r="G57"/>
  <c r="L48"/>
  <c r="H48"/>
  <c r="L39"/>
  <c r="H39"/>
  <c r="H14" i="66"/>
  <c r="E14"/>
  <c r="L21" i="102" l="1"/>
  <c r="M21"/>
  <c r="J30" s="1"/>
  <c r="M30" s="1"/>
  <c r="J39" s="1"/>
  <c r="M39" s="1"/>
  <c r="J48" s="1"/>
  <c r="M48" s="1"/>
  <c r="J57" s="1"/>
  <c r="M57" s="1"/>
  <c r="J66" s="1"/>
  <c r="M66" s="1"/>
  <c r="J75" s="1"/>
  <c r="M75" s="1"/>
  <c r="H21"/>
  <c r="G21"/>
  <c r="F21"/>
  <c r="N12"/>
  <c r="M12"/>
  <c r="I12"/>
  <c r="N11"/>
  <c r="I11"/>
  <c r="N10"/>
  <c r="I10"/>
  <c r="M10" s="1"/>
  <c r="N9"/>
  <c r="I9"/>
  <c r="N16"/>
  <c r="M16"/>
  <c r="I16"/>
  <c r="N15"/>
  <c r="M15"/>
  <c r="I15"/>
  <c r="N14"/>
  <c r="I14"/>
  <c r="N13"/>
  <c r="I13"/>
  <c r="M13" s="1"/>
  <c r="D12" i="105"/>
  <c r="E34" i="67"/>
  <c r="F34"/>
  <c r="G34"/>
  <c r="H34"/>
  <c r="D34"/>
  <c r="Q15" i="91"/>
  <c r="Q14"/>
  <c r="M9" i="102" l="1"/>
  <c r="O9" s="1"/>
  <c r="F10" i="105"/>
  <c r="E10" s="1"/>
  <c r="D10" i="103"/>
  <c r="E10" s="1"/>
  <c r="F10" s="1"/>
  <c r="O15" i="102"/>
  <c r="O16"/>
  <c r="O12"/>
  <c r="O10"/>
  <c r="M11"/>
  <c r="O11" s="1"/>
  <c r="O13"/>
  <c r="P25" i="91"/>
  <c r="O25"/>
  <c r="N25"/>
  <c r="M25"/>
  <c r="L25"/>
  <c r="K25"/>
  <c r="J25"/>
  <c r="I25"/>
  <c r="H25"/>
  <c r="G25"/>
  <c r="F25"/>
  <c r="E25"/>
  <c r="Q21"/>
  <c r="Q25" s="1"/>
  <c r="Q30" s="1"/>
  <c r="Q19"/>
  <c r="O14" i="102" l="1"/>
  <c r="G12" i="105"/>
  <c r="D38" i="68" l="1"/>
  <c r="D40" s="1"/>
  <c r="D18" i="69"/>
  <c r="D21" s="1"/>
  <c r="D15" i="109"/>
  <c r="D21" s="1"/>
  <c r="D54" i="103"/>
  <c r="G15"/>
  <c r="D15"/>
  <c r="D14" i="105"/>
  <c r="H12" i="103"/>
  <c r="D12"/>
  <c r="N17" i="102"/>
  <c r="I17"/>
  <c r="N18" i="72"/>
  <c r="J18"/>
  <c r="G18"/>
  <c r="C18"/>
  <c r="E30" i="91"/>
  <c r="E16"/>
  <c r="F26" i="102" l="1"/>
  <c r="D17" i="103"/>
  <c r="G11"/>
  <c r="M17" i="102"/>
  <c r="D16" i="103"/>
  <c r="D18" s="1"/>
  <c r="D20" s="1"/>
  <c r="O17" i="102" l="1"/>
  <c r="G13" i="104"/>
  <c r="D13"/>
  <c r="M34" i="67"/>
  <c r="M36" s="1"/>
  <c r="N11" i="66" s="1"/>
  <c r="L34" i="67"/>
  <c r="L36" s="1"/>
  <c r="M11" i="66" s="1"/>
  <c r="K34" i="67"/>
  <c r="K36" s="1"/>
  <c r="L11" i="66" s="1"/>
  <c r="J34" i="67"/>
  <c r="J36" s="1"/>
  <c r="K11" i="66" s="1"/>
  <c r="I34" i="67"/>
  <c r="I36" s="1"/>
  <c r="J11" i="66" s="1"/>
  <c r="H36" i="67"/>
  <c r="I11" i="66" s="1"/>
  <c r="G36" i="67"/>
  <c r="F11" i="66" s="1"/>
  <c r="G11" s="1"/>
  <c r="M38" i="68"/>
  <c r="M40" s="1"/>
  <c r="N12" i="66" s="1"/>
  <c r="L38" i="68"/>
  <c r="L40" s="1"/>
  <c r="K38"/>
  <c r="K40" s="1"/>
  <c r="L12" i="66" s="1"/>
  <c r="J38" i="68"/>
  <c r="J40" s="1"/>
  <c r="K12" i="66" s="1"/>
  <c r="I38" i="68"/>
  <c r="I40" s="1"/>
  <c r="J12" i="66" s="1"/>
  <c r="H38" i="68"/>
  <c r="H40" s="1"/>
  <c r="I12" i="66" s="1"/>
  <c r="G38" i="68"/>
  <c r="G40" s="1"/>
  <c r="F12" i="66" s="1"/>
  <c r="G12" s="1"/>
  <c r="F38" i="68"/>
  <c r="F40" s="1"/>
  <c r="E38"/>
  <c r="E40" s="1"/>
  <c r="M18" i="69"/>
  <c r="N13" i="66" s="1"/>
  <c r="L18" i="69"/>
  <c r="M13" i="66" s="1"/>
  <c r="K18" i="69"/>
  <c r="L13" i="66" s="1"/>
  <c r="J18" i="69"/>
  <c r="K13" i="66" s="1"/>
  <c r="I18" i="69"/>
  <c r="J13" i="66" s="1"/>
  <c r="H18" i="69"/>
  <c r="I13" i="66" s="1"/>
  <c r="G18" i="69"/>
  <c r="F13" i="66" s="1"/>
  <c r="G13" s="1"/>
  <c r="F18" i="69"/>
  <c r="F21" s="1"/>
  <c r="E18"/>
  <c r="E21" s="1"/>
  <c r="D13" i="93"/>
  <c r="G13"/>
  <c r="E11"/>
  <c r="H11" i="105"/>
  <c r="H11" i="93"/>
  <c r="J15" i="109"/>
  <c r="J21" s="1"/>
  <c r="I15"/>
  <c r="I21" s="1"/>
  <c r="H15"/>
  <c r="H21" s="1"/>
  <c r="G15"/>
  <c r="G21" s="1"/>
  <c r="F15"/>
  <c r="F21" s="1"/>
  <c r="L61" i="103"/>
  <c r="K61"/>
  <c r="J61"/>
  <c r="I61"/>
  <c r="H61"/>
  <c r="G61"/>
  <c r="F61"/>
  <c r="E61"/>
  <c r="D61"/>
  <c r="L56"/>
  <c r="K56"/>
  <c r="J56"/>
  <c r="I56"/>
  <c r="H56"/>
  <c r="G56"/>
  <c r="F56"/>
  <c r="E56"/>
  <c r="D56"/>
  <c r="L55"/>
  <c r="K55"/>
  <c r="J55"/>
  <c r="I55"/>
  <c r="H55"/>
  <c r="G55"/>
  <c r="F55"/>
  <c r="E55"/>
  <c r="D55"/>
  <c r="L54"/>
  <c r="K54"/>
  <c r="J54"/>
  <c r="I54"/>
  <c r="H54"/>
  <c r="G54"/>
  <c r="F54"/>
  <c r="E54"/>
  <c r="L46"/>
  <c r="L47" s="1"/>
  <c r="L49" s="1"/>
  <c r="L51" s="1"/>
  <c r="K46"/>
  <c r="K47" s="1"/>
  <c r="K49" s="1"/>
  <c r="K51" s="1"/>
  <c r="J46"/>
  <c r="J47" s="1"/>
  <c r="J49" s="1"/>
  <c r="J51" s="1"/>
  <c r="I46"/>
  <c r="I47" s="1"/>
  <c r="I49" s="1"/>
  <c r="I51" s="1"/>
  <c r="H46"/>
  <c r="H47" s="1"/>
  <c r="H49" s="1"/>
  <c r="H51" s="1"/>
  <c r="G46"/>
  <c r="G47" s="1"/>
  <c r="G49" s="1"/>
  <c r="G51" s="1"/>
  <c r="F46"/>
  <c r="F47" s="1"/>
  <c r="F49" s="1"/>
  <c r="F51" s="1"/>
  <c r="E46"/>
  <c r="E47" s="1"/>
  <c r="E49" s="1"/>
  <c r="E51" s="1"/>
  <c r="D46"/>
  <c r="L36"/>
  <c r="L37" s="1"/>
  <c r="L39" s="1"/>
  <c r="K36"/>
  <c r="K37" s="1"/>
  <c r="K39" s="1"/>
  <c r="J36"/>
  <c r="J37" s="1"/>
  <c r="J39" s="1"/>
  <c r="I36"/>
  <c r="I37" s="1"/>
  <c r="I39" s="1"/>
  <c r="H36"/>
  <c r="H37" s="1"/>
  <c r="H39" s="1"/>
  <c r="G36"/>
  <c r="G37" s="1"/>
  <c r="G39" s="1"/>
  <c r="F36"/>
  <c r="F37" s="1"/>
  <c r="F39" s="1"/>
  <c r="E36"/>
  <c r="E37" s="1"/>
  <c r="E39" s="1"/>
  <c r="D36"/>
  <c r="D37" s="1"/>
  <c r="D39" s="1"/>
  <c r="D41" s="1"/>
  <c r="I12"/>
  <c r="F12"/>
  <c r="E12"/>
  <c r="D18" i="105"/>
  <c r="M18"/>
  <c r="L18"/>
  <c r="K18"/>
  <c r="J18"/>
  <c r="I18"/>
  <c r="H18"/>
  <c r="G18"/>
  <c r="F18"/>
  <c r="E18"/>
  <c r="G14"/>
  <c r="L30" i="102"/>
  <c r="H30"/>
  <c r="G30"/>
  <c r="N20"/>
  <c r="I20"/>
  <c r="M20" s="1"/>
  <c r="N19"/>
  <c r="I19"/>
  <c r="N18"/>
  <c r="I18"/>
  <c r="N21" l="1"/>
  <c r="N22"/>
  <c r="I22"/>
  <c r="M18"/>
  <c r="O18" s="1"/>
  <c r="O22" s="1"/>
  <c r="I21"/>
  <c r="F30" s="1"/>
  <c r="F27"/>
  <c r="N27" s="1"/>
  <c r="L14" i="66"/>
  <c r="K13" i="104" s="1"/>
  <c r="I14" i="66"/>
  <c r="H13" i="104" s="1"/>
  <c r="D47" i="103"/>
  <c r="D49" s="1"/>
  <c r="J57"/>
  <c r="J58" s="1"/>
  <c r="E12" i="93"/>
  <c r="E11" i="105"/>
  <c r="F14" i="66"/>
  <c r="E13" i="104" s="1"/>
  <c r="E57" i="103"/>
  <c r="E58" s="1"/>
  <c r="I57"/>
  <c r="I58" s="1"/>
  <c r="J9" i="109"/>
  <c r="D20" i="105"/>
  <c r="D21" s="1"/>
  <c r="E9" i="109"/>
  <c r="H12" i="93"/>
  <c r="J14" i="103" s="1"/>
  <c r="H12" i="105"/>
  <c r="I9" i="109"/>
  <c r="M12" i="66"/>
  <c r="M14" s="1"/>
  <c r="G14"/>
  <c r="F13" i="104" s="1"/>
  <c r="H9" i="109"/>
  <c r="F11" i="93"/>
  <c r="J14" i="66"/>
  <c r="I13" i="104" s="1"/>
  <c r="N14" i="66"/>
  <c r="M13" i="104" s="1"/>
  <c r="K14" i="66"/>
  <c r="J13" i="104" s="1"/>
  <c r="I11" i="58"/>
  <c r="K57" i="103"/>
  <c r="K58" s="1"/>
  <c r="F28" i="102"/>
  <c r="I28" s="1"/>
  <c r="F37" s="1"/>
  <c r="I37" s="1"/>
  <c r="F46" s="1"/>
  <c r="I46" s="1"/>
  <c r="F55" s="1"/>
  <c r="M19"/>
  <c r="O19" s="1"/>
  <c r="G57" i="103"/>
  <c r="G58" s="1"/>
  <c r="F29" i="102"/>
  <c r="F57" i="103"/>
  <c r="F58" s="1"/>
  <c r="G20" i="69"/>
  <c r="F11" i="58"/>
  <c r="I10" i="93"/>
  <c r="J60" i="103"/>
  <c r="J41"/>
  <c r="G41"/>
  <c r="G60"/>
  <c r="K41"/>
  <c r="K60"/>
  <c r="L60"/>
  <c r="L41"/>
  <c r="F60"/>
  <c r="F41"/>
  <c r="H60"/>
  <c r="H41"/>
  <c r="E41"/>
  <c r="E60"/>
  <c r="I41"/>
  <c r="I60"/>
  <c r="D57"/>
  <c r="D58" s="1"/>
  <c r="H57"/>
  <c r="H58" s="1"/>
  <c r="L57"/>
  <c r="L58" s="1"/>
  <c r="F13" i="58"/>
  <c r="E20" i="105"/>
  <c r="F20"/>
  <c r="G20"/>
  <c r="N26" i="102"/>
  <c r="I26"/>
  <c r="O20"/>
  <c r="N28" l="1"/>
  <c r="J59" i="103"/>
  <c r="M22" i="102"/>
  <c r="G39"/>
  <c r="G48"/>
  <c r="F12" i="93"/>
  <c r="F14" i="103" s="1"/>
  <c r="E14"/>
  <c r="I59"/>
  <c r="D14" i="104"/>
  <c r="O21" i="102"/>
  <c r="G14" i="104"/>
  <c r="H10" i="105"/>
  <c r="J10" i="103"/>
  <c r="G10"/>
  <c r="I30" i="102"/>
  <c r="F39" s="1"/>
  <c r="I13" i="93"/>
  <c r="J10" s="1"/>
  <c r="J13" s="1"/>
  <c r="K10" s="1"/>
  <c r="K13" s="1"/>
  <c r="H20" i="69"/>
  <c r="H21" s="1"/>
  <c r="I27" i="102"/>
  <c r="M11" i="58"/>
  <c r="J11"/>
  <c r="H14" i="104" s="1"/>
  <c r="H11" i="58"/>
  <c r="L13" i="104"/>
  <c r="N11" i="58"/>
  <c r="D51" i="103"/>
  <c r="D60"/>
  <c r="D59" s="1"/>
  <c r="H59"/>
  <c r="G59"/>
  <c r="G11" i="58"/>
  <c r="E14" i="104" s="1"/>
  <c r="F14" s="1"/>
  <c r="E13" i="93"/>
  <c r="H10" s="1"/>
  <c r="E12" i="105"/>
  <c r="E14" s="1"/>
  <c r="E21" s="1"/>
  <c r="E22" s="1"/>
  <c r="G15" i="58" s="1"/>
  <c r="F11" i="105"/>
  <c r="F12" s="1"/>
  <c r="F14" s="1"/>
  <c r="F21" s="1"/>
  <c r="F22" s="1"/>
  <c r="H15" i="58" s="1"/>
  <c r="I20" i="103"/>
  <c r="I22" s="1"/>
  <c r="E59"/>
  <c r="H20" s="1"/>
  <c r="H22" s="1"/>
  <c r="L59"/>
  <c r="F59"/>
  <c r="K59"/>
  <c r="I55" i="102"/>
  <c r="F64" s="1"/>
  <c r="N55"/>
  <c r="K37"/>
  <c r="M37" s="1"/>
  <c r="O37" s="1"/>
  <c r="G21" i="69"/>
  <c r="L11" i="58"/>
  <c r="N46" i="102"/>
  <c r="N29"/>
  <c r="N30" s="1"/>
  <c r="I29"/>
  <c r="N37"/>
  <c r="K11" i="58"/>
  <c r="K26" i="102"/>
  <c r="M26" s="1"/>
  <c r="O26" s="1"/>
  <c r="F35"/>
  <c r="K27"/>
  <c r="M27" s="1"/>
  <c r="O27" s="1"/>
  <c r="F36"/>
  <c r="O11" i="58"/>
  <c r="F62" i="103"/>
  <c r="I62"/>
  <c r="H62"/>
  <c r="K62"/>
  <c r="G62"/>
  <c r="L62"/>
  <c r="E62"/>
  <c r="J62"/>
  <c r="G21" i="105"/>
  <c r="I15" i="58" s="1"/>
  <c r="F15"/>
  <c r="K46" i="102"/>
  <c r="M46" s="1"/>
  <c r="O46" s="1"/>
  <c r="K28"/>
  <c r="M28" s="1"/>
  <c r="O28" s="1"/>
  <c r="Q11" i="58" l="1"/>
  <c r="K55" i="102"/>
  <c r="M55" s="1"/>
  <c r="O55" s="1"/>
  <c r="F13" i="93"/>
  <c r="I10" i="105"/>
  <c r="K10" i="103"/>
  <c r="I39" i="102"/>
  <c r="F48" s="1"/>
  <c r="I48" s="1"/>
  <c r="F57" s="1"/>
  <c r="I57" s="1"/>
  <c r="F66" s="1"/>
  <c r="I66" s="1"/>
  <c r="F75" s="1"/>
  <c r="I75" s="1"/>
  <c r="G12" i="103"/>
  <c r="G16" s="1"/>
  <c r="G18" s="1"/>
  <c r="G20" s="1"/>
  <c r="I13" i="58" s="1"/>
  <c r="G17" i="103"/>
  <c r="H20" i="105"/>
  <c r="H14"/>
  <c r="L10" i="93"/>
  <c r="L13" s="1"/>
  <c r="D62" i="103"/>
  <c r="H12" i="58"/>
  <c r="N64" i="102"/>
  <c r="I64"/>
  <c r="F73" s="1"/>
  <c r="I36"/>
  <c r="F45" s="1"/>
  <c r="N36"/>
  <c r="I35"/>
  <c r="N35"/>
  <c r="F38"/>
  <c r="K29"/>
  <c r="M29" s="1"/>
  <c r="O29" s="1"/>
  <c r="O30" s="1"/>
  <c r="H21" i="105" l="1"/>
  <c r="H22" s="1"/>
  <c r="J15" i="58" s="1"/>
  <c r="F15" i="103"/>
  <c r="G12" i="58"/>
  <c r="E15" i="103" s="1"/>
  <c r="L10"/>
  <c r="I20" i="105"/>
  <c r="I14"/>
  <c r="J10" s="1"/>
  <c r="E30" i="102"/>
  <c r="M10" i="93"/>
  <c r="M13" s="1"/>
  <c r="J12" i="58"/>
  <c r="J15" i="103" s="1"/>
  <c r="K36" i="102"/>
  <c r="M36" s="1"/>
  <c r="O36" s="1"/>
  <c r="F44"/>
  <c r="K35"/>
  <c r="N45"/>
  <c r="I45"/>
  <c r="F54" s="1"/>
  <c r="N38"/>
  <c r="N39" s="1"/>
  <c r="I38"/>
  <c r="K64"/>
  <c r="M64" s="1"/>
  <c r="O64" s="1"/>
  <c r="I73"/>
  <c r="N73"/>
  <c r="F16" i="103" l="1"/>
  <c r="F18" s="1"/>
  <c r="F20" s="1"/>
  <c r="F22" s="1"/>
  <c r="H13" i="58" s="1"/>
  <c r="J11" i="103"/>
  <c r="F17"/>
  <c r="I21" i="105"/>
  <c r="I22" s="1"/>
  <c r="K15" i="58" s="1"/>
  <c r="J20" i="105"/>
  <c r="J14"/>
  <c r="K10" s="1"/>
  <c r="M10" i="103"/>
  <c r="E17"/>
  <c r="E16"/>
  <c r="E18" s="1"/>
  <c r="E20" s="1"/>
  <c r="E22" s="1"/>
  <c r="G13" i="58" s="1"/>
  <c r="I14" i="104"/>
  <c r="I20" i="69"/>
  <c r="I21" s="1"/>
  <c r="J17" i="103"/>
  <c r="K45" i="102"/>
  <c r="M45" s="1"/>
  <c r="O45" s="1"/>
  <c r="M35"/>
  <c r="N54"/>
  <c r="I54"/>
  <c r="N44"/>
  <c r="I44"/>
  <c r="K44" s="1"/>
  <c r="F47"/>
  <c r="K73"/>
  <c r="M73" s="1"/>
  <c r="O73" s="1"/>
  <c r="K38"/>
  <c r="M38" s="1"/>
  <c r="O38" s="1"/>
  <c r="M22" i="106"/>
  <c r="O16" i="58" s="1"/>
  <c r="L22" i="106"/>
  <c r="N16" i="58" s="1"/>
  <c r="K22" i="106"/>
  <c r="M16" i="58" s="1"/>
  <c r="J22" i="106"/>
  <c r="L16" i="58" s="1"/>
  <c r="I22" i="106"/>
  <c r="K16" i="58" s="1"/>
  <c r="H22" i="106"/>
  <c r="J16" i="58" s="1"/>
  <c r="F22" i="106"/>
  <c r="H16" i="58" s="1"/>
  <c r="E22" i="106"/>
  <c r="G16" i="58" s="1"/>
  <c r="M17" i="104"/>
  <c r="L17"/>
  <c r="K17"/>
  <c r="J17"/>
  <c r="I17"/>
  <c r="H17"/>
  <c r="G17"/>
  <c r="F17"/>
  <c r="E17"/>
  <c r="M18" i="72"/>
  <c r="L18"/>
  <c r="K18"/>
  <c r="F18"/>
  <c r="E18"/>
  <c r="D18"/>
  <c r="Q16" i="91"/>
  <c r="P16"/>
  <c r="O16"/>
  <c r="N16"/>
  <c r="M16"/>
  <c r="L16"/>
  <c r="K16"/>
  <c r="J16"/>
  <c r="I16"/>
  <c r="H16"/>
  <c r="G16"/>
  <c r="F16"/>
  <c r="P30"/>
  <c r="O30"/>
  <c r="N30"/>
  <c r="M30"/>
  <c r="L30"/>
  <c r="K30"/>
  <c r="J30"/>
  <c r="I30"/>
  <c r="H30"/>
  <c r="G30"/>
  <c r="F30"/>
  <c r="Q16" i="58" l="1"/>
  <c r="J21" i="105"/>
  <c r="J22" s="1"/>
  <c r="L15" i="58" s="1"/>
  <c r="K11" i="103"/>
  <c r="J12"/>
  <c r="J16" s="1"/>
  <c r="J18" s="1"/>
  <c r="J20" s="1"/>
  <c r="J22" s="1"/>
  <c r="J13" i="58" s="1"/>
  <c r="N10" i="103"/>
  <c r="K20" i="105"/>
  <c r="K14"/>
  <c r="J14" i="104"/>
  <c r="J20" i="69"/>
  <c r="J21" s="1"/>
  <c r="D17" i="104"/>
  <c r="O35" i="102"/>
  <c r="O39" s="1"/>
  <c r="M44"/>
  <c r="O44" s="1"/>
  <c r="K54"/>
  <c r="M54" s="1"/>
  <c r="O54" s="1"/>
  <c r="F63"/>
  <c r="N47"/>
  <c r="N48" s="1"/>
  <c r="I47"/>
  <c r="F56" s="1"/>
  <c r="F53"/>
  <c r="L10" i="105" l="1"/>
  <c r="K21"/>
  <c r="K22" s="1"/>
  <c r="M15" i="58" s="1"/>
  <c r="O10" i="103"/>
  <c r="K12"/>
  <c r="E39" i="102"/>
  <c r="K12" i="58"/>
  <c r="K47" i="102"/>
  <c r="M47" s="1"/>
  <c r="O47" s="1"/>
  <c r="O48" s="1"/>
  <c r="I53"/>
  <c r="N53"/>
  <c r="N56"/>
  <c r="I56"/>
  <c r="F65" s="1"/>
  <c r="I63"/>
  <c r="F72" s="1"/>
  <c r="N63"/>
  <c r="K63"/>
  <c r="M63" s="1"/>
  <c r="O63" s="1"/>
  <c r="K15" i="103" l="1"/>
  <c r="L11" s="1"/>
  <c r="L12" s="1"/>
  <c r="L20" i="105"/>
  <c r="L14"/>
  <c r="M10" s="1"/>
  <c r="N57" i="102"/>
  <c r="K14" i="104"/>
  <c r="K20" i="69"/>
  <c r="K21" s="1"/>
  <c r="L12" i="58"/>
  <c r="E48" i="102"/>
  <c r="I65"/>
  <c r="N65"/>
  <c r="F62"/>
  <c r="N72"/>
  <c r="I72"/>
  <c r="K72" s="1"/>
  <c r="M72" s="1"/>
  <c r="O72" s="1"/>
  <c r="K56"/>
  <c r="M56" s="1"/>
  <c r="O56" s="1"/>
  <c r="K53"/>
  <c r="B20" i="58"/>
  <c r="B21" s="1"/>
  <c r="K16" i="103" l="1"/>
  <c r="K18" s="1"/>
  <c r="K20" s="1"/>
  <c r="K22" s="1"/>
  <c r="K13" i="58" s="1"/>
  <c r="K17" i="103"/>
  <c r="L15"/>
  <c r="M11" s="1"/>
  <c r="M12" s="1"/>
  <c r="L21" i="105"/>
  <c r="L22" s="1"/>
  <c r="N15" i="58" s="1"/>
  <c r="M20" i="105"/>
  <c r="M14"/>
  <c r="L16" i="103"/>
  <c r="L18" s="1"/>
  <c r="L20" s="1"/>
  <c r="L22" s="1"/>
  <c r="L13" i="58" s="1"/>
  <c r="L17" i="103"/>
  <c r="M53" i="102"/>
  <c r="F74"/>
  <c r="N62"/>
  <c r="N66" s="1"/>
  <c r="I62"/>
  <c r="K62" s="1"/>
  <c r="K65"/>
  <c r="M65" s="1"/>
  <c r="O65" s="1"/>
  <c r="M21" i="105" l="1"/>
  <c r="M22" s="1"/>
  <c r="O15" i="58" s="1"/>
  <c r="Q15" s="1"/>
  <c r="L14" i="104"/>
  <c r="L20" i="69"/>
  <c r="L21" s="1"/>
  <c r="E57" i="102"/>
  <c r="M12" i="58"/>
  <c r="M62" i="102"/>
  <c r="F71"/>
  <c r="N74"/>
  <c r="I74"/>
  <c r="K74" s="1"/>
  <c r="M74" s="1"/>
  <c r="O53"/>
  <c r="O57" s="1"/>
  <c r="M15" i="103" l="1"/>
  <c r="N11" s="1"/>
  <c r="N12" s="1"/>
  <c r="N12" i="58"/>
  <c r="E66" i="102"/>
  <c r="O74"/>
  <c r="N71"/>
  <c r="N75" s="1"/>
  <c r="I71"/>
  <c r="O62"/>
  <c r="O66" s="1"/>
  <c r="B11" i="106"/>
  <c r="B12" s="1"/>
  <c r="B13" s="1"/>
  <c r="B14" s="1"/>
  <c r="B15" s="1"/>
  <c r="B16" s="1"/>
  <c r="B17" s="1"/>
  <c r="B18" s="1"/>
  <c r="B19" s="1"/>
  <c r="B20" s="1"/>
  <c r="B21" s="1"/>
  <c r="B11" i="105"/>
  <c r="B12" s="1"/>
  <c r="B13" s="1"/>
  <c r="B14" s="1"/>
  <c r="B16" s="1"/>
  <c r="B17" s="1"/>
  <c r="B18" s="1"/>
  <c r="B20" s="1"/>
  <c r="B11" i="104"/>
  <c r="B12" s="1"/>
  <c r="B13" s="1"/>
  <c r="B14" s="1"/>
  <c r="B15" s="1"/>
  <c r="B17" s="1"/>
  <c r="B18" s="1"/>
  <c r="B19" s="1"/>
  <c r="B20" s="1"/>
  <c r="B11" i="103"/>
  <c r="B12" s="1"/>
  <c r="B13" s="1"/>
  <c r="B14" s="1"/>
  <c r="B15" s="1"/>
  <c r="B16" s="1"/>
  <c r="B17" s="1"/>
  <c r="B18" s="1"/>
  <c r="B19" s="1"/>
  <c r="B20" s="1"/>
  <c r="B21" s="1"/>
  <c r="B22" s="1"/>
  <c r="M16" l="1"/>
  <c r="M18" s="1"/>
  <c r="M20" s="1"/>
  <c r="M22" s="1"/>
  <c r="M13" i="58" s="1"/>
  <c r="M17" i="103"/>
  <c r="N15"/>
  <c r="O11" s="1"/>
  <c r="O12" s="1"/>
  <c r="M14" i="104"/>
  <c r="M20" i="69"/>
  <c r="M21" s="1"/>
  <c r="K71" i="102"/>
  <c r="B21" i="105"/>
  <c r="B22" s="1"/>
  <c r="B12" i="58"/>
  <c r="B13" s="1"/>
  <c r="B14" s="1"/>
  <c r="B15" s="1"/>
  <c r="B16" s="1"/>
  <c r="B17" s="1"/>
  <c r="N16" i="103" l="1"/>
  <c r="N18" s="1"/>
  <c r="N20" s="1"/>
  <c r="N22" s="1"/>
  <c r="N13" i="58" s="1"/>
  <c r="N17" i="103"/>
  <c r="M71" i="102"/>
  <c r="B9" i="9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30" s="1"/>
  <c r="B31" s="1"/>
  <c r="E75" i="102" l="1"/>
  <c r="O12" i="58"/>
  <c r="O71" i="102"/>
  <c r="O75" s="1"/>
  <c r="B9" i="57"/>
  <c r="B10" s="1"/>
  <c r="B11" s="1"/>
  <c r="B12" s="1"/>
  <c r="O15" i="103" l="1"/>
  <c r="O17" s="1"/>
  <c r="Q12" i="58"/>
  <c r="B13" i="57"/>
  <c r="B14" s="1"/>
  <c r="B15" s="1"/>
  <c r="B12" i="66"/>
  <c r="B13" s="1"/>
  <c r="B14" s="1"/>
  <c r="B28" i="67"/>
  <c r="B29" s="1"/>
  <c r="B30" s="1"/>
  <c r="B31" s="1"/>
  <c r="O16" i="103" l="1"/>
  <c r="O18" s="1"/>
  <c r="O20" s="1"/>
  <c r="O22" s="1"/>
  <c r="O13" i="58" s="1"/>
  <c r="Q13" s="1"/>
  <c r="B16" i="57"/>
  <c r="B17" s="1"/>
  <c r="B18" s="1"/>
  <c r="B19" s="1"/>
  <c r="B20" s="1"/>
  <c r="B21" s="1"/>
  <c r="B22" s="1"/>
  <c r="B23" l="1"/>
  <c r="B24" s="1"/>
  <c r="B25" s="1"/>
  <c r="B26" s="1"/>
  <c r="B27" s="1"/>
  <c r="B28" s="1"/>
  <c r="B30" s="1"/>
  <c r="B31" s="1"/>
  <c r="B32" s="1"/>
  <c r="B33" l="1"/>
  <c r="B34" s="1"/>
  <c r="B35" s="1"/>
  <c r="B36" s="1"/>
  <c r="B37" s="1"/>
  <c r="B38" s="1"/>
  <c r="B39" s="1"/>
  <c r="F17" i="58" l="1"/>
  <c r="I17"/>
  <c r="F22" l="1"/>
  <c r="D15" i="104" s="1"/>
  <c r="D18" s="1"/>
  <c r="F23" i="58"/>
  <c r="I22"/>
  <c r="G15" i="104" s="1"/>
  <c r="G18" s="1"/>
  <c r="I23" i="58"/>
  <c r="G14"/>
  <c r="H14"/>
  <c r="J14"/>
  <c r="K14"/>
  <c r="L14"/>
  <c r="M14"/>
  <c r="N14"/>
  <c r="O14"/>
  <c r="Q14"/>
  <c r="G17"/>
  <c r="H17"/>
  <c r="J17"/>
  <c r="K17"/>
  <c r="L17"/>
  <c r="M17"/>
  <c r="N17"/>
  <c r="O17"/>
  <c r="Q17"/>
  <c r="G22"/>
  <c r="H22"/>
  <c r="J22"/>
  <c r="K22"/>
  <c r="L22"/>
  <c r="M22"/>
  <c r="N22"/>
  <c r="O22"/>
  <c r="Q22"/>
  <c r="G23"/>
  <c r="H23"/>
  <c r="J23"/>
  <c r="K23"/>
  <c r="L23"/>
  <c r="M23"/>
  <c r="N23"/>
  <c r="O23"/>
  <c r="E15" i="104"/>
  <c r="F15"/>
  <c r="H15"/>
  <c r="I15"/>
  <c r="J15"/>
  <c r="K15"/>
  <c r="L15"/>
  <c r="M15"/>
  <c r="E18"/>
  <c r="F18"/>
  <c r="H18"/>
  <c r="I18"/>
  <c r="J18"/>
  <c r="K18"/>
  <c r="L18"/>
  <c r="M18"/>
  <c r="E20"/>
  <c r="F20"/>
  <c r="H20"/>
  <c r="I20"/>
  <c r="J20"/>
  <c r="K20"/>
  <c r="L20"/>
  <c r="M20"/>
</calcChain>
</file>

<file path=xl/sharedStrings.xml><?xml version="1.0" encoding="utf-8"?>
<sst xmlns="http://schemas.openxmlformats.org/spreadsheetml/2006/main" count="1144" uniqueCount="407">
  <si>
    <t>Equity</t>
  </si>
  <si>
    <t>Reference</t>
  </si>
  <si>
    <t>S.No.</t>
  </si>
  <si>
    <t>Actual</t>
  </si>
  <si>
    <t>(Rs. Crore)</t>
  </si>
  <si>
    <t>Estimated</t>
  </si>
  <si>
    <t>Form 1</t>
  </si>
  <si>
    <t>Title</t>
  </si>
  <si>
    <t>Projected</t>
  </si>
  <si>
    <t>…</t>
  </si>
  <si>
    <t>Approved</t>
  </si>
  <si>
    <t>Remarks</t>
  </si>
  <si>
    <t>Audited</t>
  </si>
  <si>
    <t>Opening Balance of Loan</t>
  </si>
  <si>
    <t>Loan Repayment during the year</t>
  </si>
  <si>
    <t>Closing Balance of Loan</t>
  </si>
  <si>
    <t>Applicable Interest Rate (%)</t>
  </si>
  <si>
    <t>Less: Expenses Capitalised</t>
  </si>
  <si>
    <t>Particulars</t>
  </si>
  <si>
    <t>Equity portion of capitalisation during the year</t>
  </si>
  <si>
    <t>Reduction in Equity Capital on account of retirement / replacement of assets</t>
  </si>
  <si>
    <t>Regulatory Equity at the end of the year</t>
  </si>
  <si>
    <t>Form 3</t>
  </si>
  <si>
    <t>Form 4</t>
  </si>
  <si>
    <t>Form 2.1</t>
  </si>
  <si>
    <t>Form 2.2</t>
  </si>
  <si>
    <t>Planned &amp; Forced Outages</t>
  </si>
  <si>
    <t>Form 3.1</t>
  </si>
  <si>
    <t>Form 3.2</t>
  </si>
  <si>
    <t>Form 5</t>
  </si>
  <si>
    <t>Form 6</t>
  </si>
  <si>
    <t>Form 7</t>
  </si>
  <si>
    <t>Form 8</t>
  </si>
  <si>
    <t>Form 9</t>
  </si>
  <si>
    <t>Form 10</t>
  </si>
  <si>
    <t>Form 11</t>
  </si>
  <si>
    <t>Operation &amp; Maintenance Expenses</t>
  </si>
  <si>
    <t>Interest on Working Capital</t>
  </si>
  <si>
    <t>Less: Non-Tariff Income</t>
  </si>
  <si>
    <t>Units</t>
  </si>
  <si>
    <t>%</t>
  </si>
  <si>
    <t>Target PLF for Incentive</t>
  </si>
  <si>
    <t>MU</t>
  </si>
  <si>
    <t xml:space="preserve">Note: </t>
  </si>
  <si>
    <t>Total Working Capital requirement</t>
  </si>
  <si>
    <t>A.</t>
  </si>
  <si>
    <t>Planned Outages</t>
  </si>
  <si>
    <t>No of days of outage</t>
  </si>
  <si>
    <t>Period of Outage</t>
  </si>
  <si>
    <t>Reasons for Outage</t>
  </si>
  <si>
    <t>B.</t>
  </si>
  <si>
    <t>Forced Outages</t>
  </si>
  <si>
    <t xml:space="preserve">Reasons for Outage </t>
  </si>
  <si>
    <t>……</t>
  </si>
  <si>
    <t>…….</t>
  </si>
  <si>
    <t>A</t>
  </si>
  <si>
    <t>A. For Existing Generating Stations</t>
  </si>
  <si>
    <t xml:space="preserve">Employee Expenses </t>
  </si>
  <si>
    <t>Total O&amp;M Expenses</t>
  </si>
  <si>
    <t>B</t>
  </si>
  <si>
    <t>C</t>
  </si>
  <si>
    <t>Basic Salary</t>
  </si>
  <si>
    <t>Dearness Allowance (DA)</t>
  </si>
  <si>
    <t>House Rent Allowance</t>
  </si>
  <si>
    <t>Conveyance Allowance</t>
  </si>
  <si>
    <t>Leave Travel Allowance</t>
  </si>
  <si>
    <t>Earned Leave Encashment</t>
  </si>
  <si>
    <t>Other Allowances</t>
  </si>
  <si>
    <t>Medical Reimbursement</t>
  </si>
  <si>
    <t>Overtime Payment</t>
  </si>
  <si>
    <t>Bonus/Ex-Gratia Payments</t>
  </si>
  <si>
    <t xml:space="preserve">Interim Relief / Wage Revision </t>
  </si>
  <si>
    <t>Staff welfare expenses</t>
  </si>
  <si>
    <t>VRS Expenses/Retrenchment Compensation</t>
  </si>
  <si>
    <t>Commission to Directors</t>
  </si>
  <si>
    <t>Training Expenses</t>
  </si>
  <si>
    <t>Payment under Workmen's Compensation Act</t>
  </si>
  <si>
    <t>Net Employee Costs</t>
  </si>
  <si>
    <t>Terminal Benefits</t>
  </si>
  <si>
    <t>Provident Fund Contribution</t>
  </si>
  <si>
    <t>Provision for PF Fund</t>
  </si>
  <si>
    <t>Pension Payments</t>
  </si>
  <si>
    <t>Gratuity Payment</t>
  </si>
  <si>
    <t>Others</t>
  </si>
  <si>
    <t xml:space="preserve">Gross Employee Expenses </t>
  </si>
  <si>
    <t xml:space="preserve">Net Employee Expenses </t>
  </si>
  <si>
    <t>Rent Rates &amp; Taxes</t>
  </si>
  <si>
    <t>Insurance</t>
  </si>
  <si>
    <t>Telephone &amp; Postage, etc.</t>
  </si>
  <si>
    <t>Legal charges &amp; Audit fee</t>
  </si>
  <si>
    <t>Professional, Consultancy, Technical fee</t>
  </si>
  <si>
    <t>Conveyance &amp; Travel</t>
  </si>
  <si>
    <t>Electricity charges</t>
  </si>
  <si>
    <t>Water charges</t>
  </si>
  <si>
    <t>Security arrangements</t>
  </si>
  <si>
    <t>Fees &amp; subscription</t>
  </si>
  <si>
    <t>Books &amp; periodicals</t>
  </si>
  <si>
    <t>Computer Stationery</t>
  </si>
  <si>
    <t>Printing &amp; Stationery</t>
  </si>
  <si>
    <t xml:space="preserve">Advertisements </t>
  </si>
  <si>
    <t>Purchase Related Advertisement Expenses</t>
  </si>
  <si>
    <t>Contribution/Donations</t>
  </si>
  <si>
    <t>License Fee  and other related fee</t>
  </si>
  <si>
    <t>Vehicle Running Expenses Truck / Delivery Van</t>
  </si>
  <si>
    <t>Vehicle Hiring Expenses Truck / Delivery Van</t>
  </si>
  <si>
    <t>Cost of services procured</t>
  </si>
  <si>
    <t>Outsourcing of metering and billing system</t>
  </si>
  <si>
    <t>Freight On Capital Equipments</t>
  </si>
  <si>
    <t>V-sat, Internet and related charges</t>
  </si>
  <si>
    <t>Training</t>
  </si>
  <si>
    <t>Bank Charges</t>
  </si>
  <si>
    <t>Miscellaneous Expenses</t>
  </si>
  <si>
    <t>Office Expenses</t>
  </si>
  <si>
    <t>Gross A &amp;G Expenses</t>
  </si>
  <si>
    <t xml:space="preserve">Net A &amp;G Expenses </t>
  </si>
  <si>
    <t>Plant &amp; Machinery</t>
  </si>
  <si>
    <t>Buildings</t>
  </si>
  <si>
    <t>Civil Works</t>
  </si>
  <si>
    <t>Hydraulic Works</t>
  </si>
  <si>
    <t>Lines &amp; Cable Networks</t>
  </si>
  <si>
    <t>Vehicles</t>
  </si>
  <si>
    <t>Furniture &amp; Fixtures</t>
  </si>
  <si>
    <t>Office Equipment</t>
  </si>
  <si>
    <t>Gross R&amp;M Expenses</t>
  </si>
  <si>
    <t>Gross Fixed Assets at beginning of year</t>
  </si>
  <si>
    <t>R&amp;M Expenses as % of GFA at beginning of year</t>
  </si>
  <si>
    <t>Additions during the year</t>
  </si>
  <si>
    <t>Total</t>
  </si>
  <si>
    <t>(MU)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</si>
  <si>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</si>
  <si>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</si>
  <si>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</si>
  <si>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</si>
  <si>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</si>
  <si>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</si>
  <si>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</si>
  <si>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</si>
  <si>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</si>
  <si>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</si>
  <si>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</si>
  <si>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</si>
  <si>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Actuals</t>
  </si>
  <si>
    <t xml:space="preserve"> Total</t>
  </si>
  <si>
    <t xml:space="preserve">Components of tariff </t>
  </si>
  <si>
    <t>Relevant sales &amp; load/demand data for revenue calculation</t>
  </si>
  <si>
    <t>Full year revenue (Rs. Crore)</t>
  </si>
  <si>
    <t>Sales in MU</t>
  </si>
  <si>
    <t>Item 3 (specify)</t>
  </si>
  <si>
    <t xml:space="preserve">Revenue from Fixed / Capacity Charges </t>
  </si>
  <si>
    <t>Revenue from Energy Charges</t>
  </si>
  <si>
    <t>Income from sale of ash/rejected coal</t>
  </si>
  <si>
    <t>Revenue from sale of electricity</t>
  </si>
  <si>
    <t>Non-Tariff Income</t>
  </si>
  <si>
    <t>Form 12</t>
  </si>
  <si>
    <t>Income from sale of tender documents</t>
  </si>
  <si>
    <t>Unit 1 / Station 1</t>
  </si>
  <si>
    <t>Unit 2 / Station 2</t>
  </si>
  <si>
    <t xml:space="preserve">Depreciation </t>
  </si>
  <si>
    <t>Addition of Loan during the year</t>
  </si>
  <si>
    <t>Energy Charges (Rs./kWh)</t>
  </si>
  <si>
    <t>Fuel surcharge per unit, if any (Rs./kWh)</t>
  </si>
  <si>
    <t>Fixed / Capacity Charges (Rs. Crore / year)</t>
  </si>
  <si>
    <t>Form 13</t>
  </si>
  <si>
    <t>Total Revenue</t>
  </si>
  <si>
    <t>Normative Availability (%)</t>
  </si>
  <si>
    <t>Opening Balance of Gross Normative Loan</t>
  </si>
  <si>
    <t>Cumulative Repayment till the year</t>
  </si>
  <si>
    <t>Opening Balance of Net Normative Loan</t>
  </si>
  <si>
    <t>Less: Reduction of Normative Loan due to retirement or replacement of assets</t>
  </si>
  <si>
    <t>Closing Balance of Net Normative Loan</t>
  </si>
  <si>
    <t>Closing Balance of Gross Normative Loan</t>
  </si>
  <si>
    <t>Return on Equity Computation</t>
  </si>
  <si>
    <t>Total Return on Equity</t>
  </si>
  <si>
    <t>Repayment of Normative loan during the year</t>
  </si>
  <si>
    <t>Total Loan</t>
  </si>
  <si>
    <t>Justification</t>
  </si>
  <si>
    <t>Financing Details</t>
  </si>
  <si>
    <t>Internal Resources</t>
  </si>
  <si>
    <t>Project Schedule</t>
  </si>
  <si>
    <t>Abstract of Capital Cost</t>
  </si>
  <si>
    <t>Breakup of Capital Cost</t>
  </si>
  <si>
    <t>Breakup of Construction/Supply/Services/Packages</t>
  </si>
  <si>
    <t>Details of Loans</t>
  </si>
  <si>
    <t>Financing of Additional Capitalisation</t>
  </si>
  <si>
    <t>Loan 2</t>
  </si>
  <si>
    <t>Loan 1</t>
  </si>
  <si>
    <t>S. No.</t>
  </si>
  <si>
    <t>Availability during the month (%)</t>
  </si>
  <si>
    <t>Cumulative Availability (%)</t>
  </si>
  <si>
    <t>Actual PLF during the month (%)</t>
  </si>
  <si>
    <t>Cumulative PLF (%)</t>
  </si>
  <si>
    <t>Gross  Generation (MU)</t>
  </si>
  <si>
    <t>Auxiliary Consumption (MU)</t>
  </si>
  <si>
    <t>Variable Charges Per Unit</t>
  </si>
  <si>
    <t>Fixed Charges During Month</t>
  </si>
  <si>
    <t>Incentive Amount</t>
  </si>
  <si>
    <t>Other recoveries/adjustments</t>
  </si>
  <si>
    <t>Rs./kWh</t>
  </si>
  <si>
    <t>Rs. Crore</t>
  </si>
  <si>
    <t>Total Revenue as per Audited Accounts</t>
  </si>
  <si>
    <t>Financial Package</t>
  </si>
  <si>
    <t>True-Up requirement</t>
  </si>
  <si>
    <t xml:space="preserve">Details of outages should be submitted for each Unit of each station separately </t>
  </si>
  <si>
    <t>R &amp; M Expenses</t>
  </si>
  <si>
    <t>Weighted average Rate of Interest on actual Loans (%)</t>
  </si>
  <si>
    <t>Average Balance of Net Normative Loan</t>
  </si>
  <si>
    <t>Average Loan Balance</t>
  </si>
  <si>
    <t>Net Generation (MU)</t>
  </si>
  <si>
    <t>Generation above target PLF (MU)</t>
  </si>
  <si>
    <t>Approved Fixed Charges</t>
  </si>
  <si>
    <t>Amount of Fuel Surcharge Adjustment</t>
  </si>
  <si>
    <t>Summary of Capital Expenditure and Capitalisation</t>
  </si>
  <si>
    <t>Land</t>
  </si>
  <si>
    <t>Form 15</t>
  </si>
  <si>
    <t>Form 16</t>
  </si>
  <si>
    <t>Regulatory Equity at the beginning of the year</t>
  </si>
  <si>
    <t>Capitalisation during the year</t>
  </si>
  <si>
    <t>Return on Regulatory Equity at the beginning of the year</t>
  </si>
  <si>
    <t>Return on Regulatory Equity addition during the year</t>
  </si>
  <si>
    <t>Capital Cost Approval*</t>
  </si>
  <si>
    <t>Revenue from Sale of Electricity</t>
  </si>
  <si>
    <t xml:space="preserve">Any Other Charges (specify part name and unit) </t>
  </si>
  <si>
    <t>Share of Capacity (MW/%)</t>
  </si>
  <si>
    <t>Revenue from Any Other Charge (specify part name)</t>
  </si>
  <si>
    <t>Revenue from Fuel Surcharge</t>
  </si>
  <si>
    <t>Control Period</t>
  </si>
  <si>
    <t>n+1</t>
  </si>
  <si>
    <t>n+2</t>
  </si>
  <si>
    <t>n+3</t>
  </si>
  <si>
    <t>n+4</t>
  </si>
  <si>
    <t>n+5</t>
  </si>
  <si>
    <t>Current Year 'n'</t>
  </si>
  <si>
    <t>Year (n-1)</t>
  </si>
  <si>
    <t xml:space="preserve">April-March     </t>
  </si>
  <si>
    <t>Claimed</t>
  </si>
  <si>
    <t>Apr-Sep</t>
  </si>
  <si>
    <t xml:space="preserve">Oct-Mar        </t>
  </si>
  <si>
    <t>April - March</t>
  </si>
  <si>
    <t>Interest and finance charges on loan</t>
  </si>
  <si>
    <t>Return on Equity</t>
  </si>
  <si>
    <t>Annual Fixed Charges</t>
  </si>
  <si>
    <t>Energy Charges</t>
  </si>
  <si>
    <t>Energy Charge Rate</t>
  </si>
  <si>
    <t>Scheduled Energy (ex-bus)</t>
  </si>
  <si>
    <t>Apr - Mar</t>
  </si>
  <si>
    <t>Apr-Mar</t>
  </si>
  <si>
    <t>A&amp;G Expenses</t>
  </si>
  <si>
    <t>Note:</t>
  </si>
  <si>
    <t>The projections for the Control Period to be supported by detailed computations</t>
  </si>
  <si>
    <t>Opening Capital Works in Progress</t>
  </si>
  <si>
    <t>Closing Capital Works in Progress</t>
  </si>
  <si>
    <t>FY</t>
  </si>
  <si>
    <t>Name of the work</t>
  </si>
  <si>
    <t>Name of the package (BTG, BoP, Civil Works etc.)</t>
  </si>
  <si>
    <t>Scope of work</t>
  </si>
  <si>
    <t>Total estimated cost* (Rs. Crore)</t>
  </si>
  <si>
    <t>*</t>
  </si>
  <si>
    <t>Total estimated cost to be supported by documentary evidences like work orders, investment approvals etc.</t>
  </si>
  <si>
    <t>Capital expenditure during the year (Rs. Crore)</t>
  </si>
  <si>
    <t>Capitalisation during the year (Rs. Crore)</t>
  </si>
  <si>
    <t>Relevant Clause of the TSERC MYT Regulation, 2023 under which the capitalisation has been claimed</t>
  </si>
  <si>
    <t>A/c Code</t>
  </si>
  <si>
    <t>Rate of Depriciation</t>
  </si>
  <si>
    <t xml:space="preserve">Gross fixed Assets </t>
  </si>
  <si>
    <t>Provisions for depreciation</t>
  </si>
  <si>
    <t xml:space="preserve">Net fixed Assets </t>
  </si>
  <si>
    <t>At the beginning of the year</t>
  </si>
  <si>
    <t>Adjust. &amp; deductions</t>
  </si>
  <si>
    <t>At the end of the year</t>
  </si>
  <si>
    <t>Cumulative upto the beginning of the year</t>
  </si>
  <si>
    <t>Adjust. during the year</t>
  </si>
  <si>
    <t>Cumulative at the end of the year</t>
  </si>
  <si>
    <t>Asset group under which the capitalisation has been accounted (Land, Buldings, etc.)</t>
  </si>
  <si>
    <t>Civil works</t>
  </si>
  <si>
    <t xml:space="preserve">Asset Group                                                                                                                                                </t>
  </si>
  <si>
    <t>Form 2</t>
  </si>
  <si>
    <t>Form 2.3</t>
  </si>
  <si>
    <t>Form 3.1:  Statement of Additional Capitalisation after COD</t>
  </si>
  <si>
    <t>Form 4:  Fixed Assets &amp; Depreciation</t>
  </si>
  <si>
    <t>Capital Expenditure during the year</t>
  </si>
  <si>
    <t>Form 5:  Interest and finance charges on loan</t>
  </si>
  <si>
    <t>Normative Loan</t>
  </si>
  <si>
    <t>Interest</t>
  </si>
  <si>
    <t>Actual loan portfolio</t>
  </si>
  <si>
    <t>…......</t>
  </si>
  <si>
    <t>Finance charges</t>
  </si>
  <si>
    <t>Total Interest &amp; Finance charges</t>
  </si>
  <si>
    <t>Cost of coal, towards stock</t>
  </si>
  <si>
    <t>Cost of coal for generation</t>
  </si>
  <si>
    <t>Cost of secondary fuel oil</t>
  </si>
  <si>
    <t>O&amp;M expenses</t>
  </si>
  <si>
    <t>Maintenance spares</t>
  </si>
  <si>
    <t>Less:</t>
  </si>
  <si>
    <t>Interest rate</t>
  </si>
  <si>
    <t>Interest on working capital</t>
  </si>
  <si>
    <t>Rate of Return on Equity</t>
  </si>
  <si>
    <t>Base rate of Return on Equity</t>
  </si>
  <si>
    <t>Effective Income Tax rate</t>
  </si>
  <si>
    <t>Income from rent of land or buildings</t>
  </si>
  <si>
    <t>Net income from sale of de-capitalised assets</t>
  </si>
  <si>
    <t>Income from sale of scrap</t>
  </si>
  <si>
    <t>Income from statutory investments</t>
  </si>
  <si>
    <t>Interest income on advances to suppliers/ contractors</t>
  </si>
  <si>
    <t>Income from rental from staff quarters</t>
  </si>
  <si>
    <t>Income from rental from contractors</t>
  </si>
  <si>
    <t>Income from hire charges from contactors and others</t>
  </si>
  <si>
    <t>Income from advertisements</t>
  </si>
  <si>
    <t xml:space="preserve">April-March    </t>
  </si>
  <si>
    <t>Form 9:  Planned &amp; Forced Outages</t>
  </si>
  <si>
    <t>Form 3.2:  Financing of Additional Capitalisation</t>
  </si>
  <si>
    <t>Additional capitalisation</t>
  </si>
  <si>
    <t>Others (Please Specify)</t>
  </si>
  <si>
    <t>Total (2+3+4+5)</t>
  </si>
  <si>
    <r>
      <t xml:space="preserve">              </t>
    </r>
    <r>
      <rPr>
        <b/>
        <sz val="11"/>
        <rFont val="Arial"/>
        <family val="2"/>
      </rPr>
      <t xml:space="preserve">               </t>
    </r>
  </si>
  <si>
    <t>Form 13: Sales</t>
  </si>
  <si>
    <t>Beneficiary</t>
  </si>
  <si>
    <t>Beneficiary 1</t>
  </si>
  <si>
    <t>Beneficiary 2</t>
  </si>
  <si>
    <t>Beneficiary 3</t>
  </si>
  <si>
    <t>Ensuing Year (n+1)</t>
  </si>
  <si>
    <t>Ensuing Year (n+2)</t>
  </si>
  <si>
    <t>Ensuing Year (n+3)</t>
  </si>
  <si>
    <t>Ensuing Year (n+4)</t>
  </si>
  <si>
    <t>Ensuing Year (n+5)</t>
  </si>
  <si>
    <t>Form 14: Revenue from Sale of Electricity</t>
  </si>
  <si>
    <t>Fuel Surcharge</t>
  </si>
  <si>
    <t>Energy Charges Amount</t>
  </si>
  <si>
    <t>Form 15: Revenue Reconciliation</t>
  </si>
  <si>
    <t>MYT/Tariff Order</t>
  </si>
  <si>
    <t>Appendix 1: Tariff Filing Forms (Generation)</t>
  </si>
  <si>
    <t xml:space="preserve"> Tariff Filing Formats - Generation</t>
  </si>
  <si>
    <t>Form</t>
  </si>
  <si>
    <t>Checklist</t>
  </si>
  <si>
    <t>Tick</t>
  </si>
  <si>
    <t>Form 14</t>
  </si>
  <si>
    <t>Summary Sheet</t>
  </si>
  <si>
    <t>Form 2:  Operation and Maintenance Expenses</t>
  </si>
  <si>
    <t>Operation and Maintenance Expenses</t>
  </si>
  <si>
    <t>Employee Expenses</t>
  </si>
  <si>
    <t>Administration &amp; General Expenses</t>
  </si>
  <si>
    <t>Repair &amp; Maintenance Expenses</t>
  </si>
  <si>
    <t>Statement of Additional Capitalisation after COD</t>
  </si>
  <si>
    <t>Fixed Assets &amp; Depreciation</t>
  </si>
  <si>
    <t>Operational parameters</t>
  </si>
  <si>
    <t>Fuel Details for computation of Energy Charge Rate</t>
  </si>
  <si>
    <t>Sales</t>
  </si>
  <si>
    <t>Revenue Reconciliation</t>
  </si>
  <si>
    <t>Summary of true-up</t>
  </si>
  <si>
    <t>Phasing of Expenditure, Debt and Equity upto COD</t>
  </si>
  <si>
    <t>Interest During Construction and Finance Charges upto COD</t>
  </si>
  <si>
    <r>
      <rPr>
        <b/>
        <sz val="12"/>
        <rFont val="Arial"/>
        <family val="2"/>
      </rPr>
      <t>Note</t>
    </r>
    <r>
      <rPr>
        <sz val="12"/>
        <rFont val="Arial"/>
        <family val="2"/>
      </rPr>
      <t>: * Applicable only for new Generating Station/Unit for which Provisional/Final tariff approval is being sought</t>
    </r>
  </si>
  <si>
    <t>Form 19.1</t>
  </si>
  <si>
    <t>Form 19.2</t>
  </si>
  <si>
    <t>Form 17</t>
  </si>
  <si>
    <t>Form 18</t>
  </si>
  <si>
    <t>Form 19.3</t>
  </si>
  <si>
    <t>Form 19.4</t>
  </si>
  <si>
    <t>Form 19.5</t>
  </si>
  <si>
    <t>Form 19.6</t>
  </si>
  <si>
    <t>Form 19.7</t>
  </si>
  <si>
    <t>Form 19.8</t>
  </si>
  <si>
    <t>Plant Characteristics (Thermal)</t>
  </si>
  <si>
    <t>Plant Characteristics (Hydel)</t>
  </si>
  <si>
    <t>Unfunded past liabilities of pension &amp; gratuity</t>
  </si>
  <si>
    <t>AFC +Energy Charges</t>
  </si>
  <si>
    <t>1 In case actual availability is less or more than normative value, the modification in the formula need to be done accordingly.</t>
  </si>
  <si>
    <t>1 In case actual loan is more than 75%, the modification in the formula need to be done accordingly.</t>
  </si>
  <si>
    <t>Year end adjustment of fixed charges as per availability</t>
  </si>
  <si>
    <t>Difference bill issued after MTR order</t>
  </si>
  <si>
    <t>&lt;Pochampad-II&gt;</t>
  </si>
  <si>
    <t>TSSPDCL (70.55%)</t>
  </si>
  <si>
    <t>TSNPDCL (29.45%)</t>
  </si>
  <si>
    <t>FY 2022-23</t>
  </si>
  <si>
    <t>FY 2023-24</t>
  </si>
  <si>
    <t>FY 2024-25</t>
  </si>
  <si>
    <t>FY 2025-26</t>
  </si>
  <si>
    <t>FY 2026-27</t>
  </si>
  <si>
    <t>FY 2027-28</t>
  </si>
  <si>
    <t>FY 2028-29</t>
  </si>
  <si>
    <t>Pochampad-II</t>
  </si>
  <si>
    <t>FY 2019-20</t>
  </si>
  <si>
    <t>FY 2020-21</t>
  </si>
  <si>
    <t>FY 2021-22</t>
  </si>
  <si>
    <t>Land &amp; Land Rights</t>
  </si>
  <si>
    <t>Lines &amp; Cable Network</t>
  </si>
  <si>
    <t>Capital Spares</t>
  </si>
  <si>
    <t>Hydralic Works</t>
  </si>
  <si>
    <t>Other Civil Works</t>
  </si>
  <si>
    <t>Furniture&amp; Fixtures</t>
  </si>
  <si>
    <t>Computers</t>
  </si>
  <si>
    <t>Intangible Assets</t>
  </si>
  <si>
    <t>CWIP PLANT AND MACHINERY</t>
  </si>
  <si>
    <t>CWIP OTHER CIVIL WORKS</t>
  </si>
  <si>
    <t>Addition of Normative Loan due to capitalisation during the year1</t>
  </si>
  <si>
    <t>Receivables1</t>
  </si>
  <si>
    <t>Payables for Fuels2</t>
  </si>
  <si>
    <t>TGGENCO</t>
  </si>
  <si>
    <t>&lt;TGGENCO&gt;</t>
  </si>
  <si>
    <t>IT Initiatives</t>
  </si>
  <si>
    <t>Form 2.3: Repair &amp; Maintenance Expenses</t>
  </si>
  <si>
    <t>Form 3:  Summary of Capital Expenditure and Capitalisation</t>
  </si>
  <si>
    <t>Form 1: Summary Sheet</t>
  </si>
  <si>
    <t>Form 2.1:  Employee Expenses</t>
  </si>
  <si>
    <t>Form 2.2:  Administration &amp; General Expenses</t>
  </si>
  <si>
    <t>Form 6: Interest on working capital</t>
  </si>
  <si>
    <t>Form 7: Return on Equity</t>
  </si>
  <si>
    <t>Form 8: Non-Tariff Income</t>
  </si>
</sst>
</file>

<file path=xl/styles.xml><?xml version="1.0" encoding="utf-8"?>
<styleSheet xmlns="http://schemas.openxmlformats.org/spreadsheetml/2006/main">
  <numFmts count="8">
    <numFmt numFmtId="43" formatCode="_ * #,##0.00_ ;_ * \-#,##0.00_ ;_ * &quot;-&quot;??_ ;_ @_ "/>
    <numFmt numFmtId="164" formatCode="_(* #,##0.00_);_(* \(#,##0.00\);_(* &quot;-&quot;??_);_(@_)"/>
    <numFmt numFmtId="165" formatCode="_-* #,##0.00_-;\-* #,##0.00_-;_-* &quot;-&quot;??_-;_-@_-"/>
    <numFmt numFmtId="166" formatCode="0.00_)"/>
    <numFmt numFmtId="167" formatCode="&quot;ß&quot;#,##0.00_);\(&quot;ß&quot;#,##0.00\)"/>
    <numFmt numFmtId="168" formatCode="0.0000"/>
    <numFmt numFmtId="169" formatCode="0.000000"/>
    <numFmt numFmtId="170" formatCode="0.00000000"/>
  </numFmts>
  <fonts count="29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2"/>
      <name val="Arial"/>
      <family val="2"/>
    </font>
    <font>
      <sz val="10"/>
      <name val="Arial"/>
      <family val="2"/>
    </font>
    <font>
      <sz val="12"/>
      <name val="Tms Rmn"/>
    </font>
    <font>
      <sz val="10"/>
      <name val="Helv"/>
    </font>
    <font>
      <sz val="8"/>
      <name val="Arial"/>
      <family val="2"/>
    </font>
    <font>
      <b/>
      <sz val="12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sz val="11"/>
      <color indexed="8"/>
      <name val="Arial"/>
      <family val="2"/>
    </font>
    <font>
      <vertAlign val="superscript"/>
      <sz val="11"/>
      <name val="Arial"/>
      <family val="2"/>
    </font>
    <font>
      <b/>
      <sz val="11"/>
      <color indexed="9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sz val="13"/>
      <name val="Arial"/>
      <family val="2"/>
    </font>
    <font>
      <b/>
      <sz val="1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74">
    <xf numFmtId="0" fontId="0" fillId="0" borderId="0"/>
    <xf numFmtId="0" fontId="9" fillId="0" borderId="0" applyNumberFormat="0" applyFill="0" applyBorder="0" applyAlignment="0" applyProtection="0"/>
    <xf numFmtId="0" fontId="10" fillId="0" borderId="1"/>
    <xf numFmtId="0" fontId="10" fillId="0" borderId="1"/>
    <xf numFmtId="38" fontId="11" fillId="2" borderId="0" applyNumberFormat="0" applyBorder="0" applyAlignment="0" applyProtection="0"/>
    <xf numFmtId="0" fontId="12" fillId="0" borderId="2" applyNumberFormat="0" applyAlignment="0" applyProtection="0">
      <alignment horizontal="left" vertical="center"/>
    </xf>
    <xf numFmtId="0" fontId="12" fillId="0" borderId="3">
      <alignment horizontal="left" vertical="center"/>
    </xf>
    <xf numFmtId="10" fontId="11" fillId="3" borderId="4" applyNumberFormat="0" applyBorder="0" applyAlignment="0" applyProtection="0"/>
    <xf numFmtId="37" fontId="13" fillId="0" borderId="0"/>
    <xf numFmtId="166" fontId="14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>
      <alignment vertical="center"/>
    </xf>
    <xf numFmtId="167" fontId="8" fillId="0" borderId="0" applyFont="0" applyFill="0" applyBorder="0" applyAlignment="0" applyProtection="0"/>
    <xf numFmtId="10" fontId="8" fillId="0" borderId="0" applyFont="0" applyFill="0" applyBorder="0" applyAlignment="0" applyProtection="0"/>
    <xf numFmtId="0" fontId="8" fillId="0" borderId="0"/>
    <xf numFmtId="0" fontId="16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165" fontId="17" fillId="0" borderId="0" applyFont="0" applyFill="0" applyBorder="0" applyAlignment="0" applyProtection="0"/>
    <xf numFmtId="0" fontId="18" fillId="0" borderId="0"/>
    <xf numFmtId="9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6" fillId="0" borderId="0"/>
    <xf numFmtId="0" fontId="17" fillId="0" borderId="0"/>
    <xf numFmtId="0" fontId="17" fillId="0" borderId="0"/>
    <xf numFmtId="0" fontId="16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7" fillId="0" borderId="0" applyFont="0" applyFill="0" applyBorder="0" applyAlignment="0" applyProtection="0"/>
    <xf numFmtId="164" fontId="19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8" fillId="0" borderId="0"/>
    <xf numFmtId="0" fontId="8" fillId="0" borderId="0"/>
    <xf numFmtId="0" fontId="6" fillId="0" borderId="0"/>
    <xf numFmtId="0" fontId="8" fillId="0" borderId="0" applyBorder="0" applyProtection="0"/>
    <xf numFmtId="167" fontId="17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0" fontId="2" fillId="0" borderId="0"/>
    <xf numFmtId="43" fontId="2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302">
    <xf numFmtId="0" fontId="0" fillId="0" borderId="0" xfId="0"/>
    <xf numFmtId="0" fontId="7" fillId="0" borderId="0" xfId="10" applyFont="1" applyAlignment="1">
      <alignment horizontal="center" vertical="center"/>
    </xf>
    <xf numFmtId="0" fontId="15" fillId="0" borderId="4" xfId="14" applyFont="1" applyBorder="1" applyAlignment="1">
      <alignment horizontal="center" vertical="center"/>
    </xf>
    <xf numFmtId="0" fontId="15" fillId="0" borderId="4" xfId="14" applyFont="1" applyBorder="1">
      <alignment vertical="center"/>
    </xf>
    <xf numFmtId="0" fontId="15" fillId="0" borderId="0" xfId="10" applyFont="1"/>
    <xf numFmtId="0" fontId="15" fillId="0" borderId="0" xfId="10" applyFont="1" applyAlignment="1">
      <alignment vertical="center"/>
    </xf>
    <xf numFmtId="0" fontId="7" fillId="0" borderId="0" xfId="14" applyFont="1">
      <alignment vertical="center"/>
    </xf>
    <xf numFmtId="0" fontId="12" fillId="0" borderId="0" xfId="14" applyFont="1" applyAlignment="1">
      <alignment horizontal="right" vertical="center"/>
    </xf>
    <xf numFmtId="0" fontId="7" fillId="0" borderId="4" xfId="14" applyFont="1" applyBorder="1" applyAlignment="1">
      <alignment horizontal="center" vertical="center"/>
    </xf>
    <xf numFmtId="0" fontId="7" fillId="0" borderId="4" xfId="14" applyFont="1" applyBorder="1">
      <alignment vertical="center"/>
    </xf>
    <xf numFmtId="0" fontId="7" fillId="0" borderId="4" xfId="14" applyFont="1" applyBorder="1" applyAlignment="1">
      <alignment horizontal="left" vertical="center"/>
    </xf>
    <xf numFmtId="0" fontId="7" fillId="0" borderId="4" xfId="14" applyFont="1" applyBorder="1" applyAlignment="1">
      <alignment vertical="top" wrapText="1"/>
    </xf>
    <xf numFmtId="0" fontId="7" fillId="6" borderId="4" xfId="14" applyFont="1" applyFill="1" applyBorder="1" applyAlignment="1">
      <alignment horizontal="center" vertical="center"/>
    </xf>
    <xf numFmtId="0" fontId="12" fillId="6" borderId="4" xfId="14" applyFont="1" applyFill="1" applyBorder="1">
      <alignment vertical="center"/>
    </xf>
    <xf numFmtId="0" fontId="7" fillId="6" borderId="4" xfId="14" applyFont="1" applyFill="1" applyBorder="1" applyAlignment="1">
      <alignment horizontal="left" vertical="center"/>
    </xf>
    <xf numFmtId="0" fontId="7" fillId="0" borderId="0" xfId="10" applyFont="1"/>
    <xf numFmtId="0" fontId="7" fillId="5" borderId="0" xfId="14" applyFont="1" applyFill="1">
      <alignment vertical="center"/>
    </xf>
    <xf numFmtId="0" fontId="12" fillId="0" borderId="8" xfId="14" applyFont="1" applyBorder="1" applyAlignment="1">
      <alignment horizontal="center" vertical="center"/>
    </xf>
    <xf numFmtId="0" fontId="12" fillId="0" borderId="4" xfId="14" applyFont="1" applyBorder="1" applyAlignment="1">
      <alignment horizontal="center" vertical="center"/>
    </xf>
    <xf numFmtId="0" fontId="15" fillId="0" borderId="0" xfId="14" applyFont="1">
      <alignment vertical="center"/>
    </xf>
    <xf numFmtId="0" fontId="20" fillId="0" borderId="4" xfId="14" applyFont="1" applyBorder="1" applyAlignment="1">
      <alignment horizontal="center" vertical="center"/>
    </xf>
    <xf numFmtId="0" fontId="20" fillId="0" borderId="4" xfId="14" applyFont="1" applyBorder="1" applyAlignment="1">
      <alignment horizontal="center" vertical="center" wrapText="1"/>
    </xf>
    <xf numFmtId="0" fontId="20" fillId="0" borderId="4" xfId="14" applyFont="1" applyBorder="1">
      <alignment vertical="center"/>
    </xf>
    <xf numFmtId="0" fontId="15" fillId="0" borderId="4" xfId="10" applyFont="1" applyBorder="1" applyAlignment="1">
      <alignment horizontal="center" vertical="center"/>
    </xf>
    <xf numFmtId="0" fontId="15" fillId="0" borderId="4" xfId="10" applyFont="1" applyBorder="1" applyAlignment="1">
      <alignment horizontal="center" vertical="center" wrapText="1"/>
    </xf>
    <xf numFmtId="0" fontId="20" fillId="0" borderId="4" xfId="10" applyFont="1" applyBorder="1" applyAlignment="1">
      <alignment horizontal="center" vertical="center"/>
    </xf>
    <xf numFmtId="0" fontId="20" fillId="0" borderId="0" xfId="10" applyFont="1" applyAlignment="1">
      <alignment horizontal="left" vertical="center"/>
    </xf>
    <xf numFmtId="0" fontId="20" fillId="0" borderId="0" xfId="10" applyFont="1" applyAlignment="1">
      <alignment horizontal="right" vertical="center"/>
    </xf>
    <xf numFmtId="0" fontId="20" fillId="0" borderId="0" xfId="14" applyFont="1" applyAlignment="1">
      <alignment horizontal="right" vertical="center"/>
    </xf>
    <xf numFmtId="0" fontId="15" fillId="0" borderId="4" xfId="10" applyFont="1" applyBorder="1" applyAlignment="1">
      <alignment vertical="center"/>
    </xf>
    <xf numFmtId="0" fontId="15" fillId="0" borderId="4" xfId="0" applyFont="1" applyBorder="1" applyAlignment="1">
      <alignment vertical="center"/>
    </xf>
    <xf numFmtId="0" fontId="15" fillId="0" borderId="4" xfId="10" applyFont="1" applyBorder="1" applyAlignment="1">
      <alignment horizontal="left" vertical="center"/>
    </xf>
    <xf numFmtId="0" fontId="20" fillId="0" borderId="4" xfId="10" applyFont="1" applyBorder="1" applyAlignment="1">
      <alignment horizontal="left" vertical="center" wrapText="1"/>
    </xf>
    <xf numFmtId="0" fontId="20" fillId="0" borderId="4" xfId="10" applyFont="1" applyBorder="1" applyAlignment="1">
      <alignment horizontal="center" vertical="center" wrapText="1"/>
    </xf>
    <xf numFmtId="0" fontId="20" fillId="0" borderId="4" xfId="10" applyFont="1" applyBorder="1" applyAlignment="1">
      <alignment horizontal="left" vertical="center"/>
    </xf>
    <xf numFmtId="0" fontId="20" fillId="0" borderId="0" xfId="10" applyFont="1" applyAlignment="1">
      <alignment vertical="center"/>
    </xf>
    <xf numFmtId="0" fontId="20" fillId="0" borderId="0" xfId="14" applyFont="1" applyAlignment="1">
      <alignment horizontal="center" vertical="center"/>
    </xf>
    <xf numFmtId="0" fontId="20" fillId="0" borderId="0" xfId="10" applyFont="1" applyAlignment="1">
      <alignment horizontal="center" vertical="center"/>
    </xf>
    <xf numFmtId="0" fontId="20" fillId="0" borderId="0" xfId="14" applyFont="1">
      <alignment vertical="center"/>
    </xf>
    <xf numFmtId="0" fontId="15" fillId="0" borderId="4" xfId="10" applyFont="1" applyBorder="1" applyAlignment="1">
      <alignment horizontal="left" vertical="center" wrapText="1"/>
    </xf>
    <xf numFmtId="0" fontId="20" fillId="0" borderId="4" xfId="10" applyFont="1" applyBorder="1" applyAlignment="1">
      <alignment vertical="center"/>
    </xf>
    <xf numFmtId="0" fontId="20" fillId="0" borderId="0" xfId="10" applyFont="1" applyAlignment="1">
      <alignment horizontal="centerContinuous"/>
    </xf>
    <xf numFmtId="0" fontId="15" fillId="0" borderId="0" xfId="10" applyFont="1" applyAlignment="1">
      <alignment horizontal="centerContinuous"/>
    </xf>
    <xf numFmtId="0" fontId="15" fillId="0" borderId="4" xfId="10" applyFont="1" applyBorder="1"/>
    <xf numFmtId="0" fontId="20" fillId="0" borderId="4" xfId="10" applyFont="1" applyBorder="1"/>
    <xf numFmtId="0" fontId="20" fillId="0" borderId="0" xfId="10" applyFont="1" applyAlignment="1">
      <alignment horizontal="justify" vertical="top" wrapText="1"/>
    </xf>
    <xf numFmtId="0" fontId="15" fillId="0" borderId="0" xfId="10" applyFont="1" applyAlignment="1">
      <alignment horizontal="left"/>
    </xf>
    <xf numFmtId="0" fontId="15" fillId="0" borderId="4" xfId="10" applyFont="1" applyBorder="1" applyAlignment="1">
      <alignment wrapText="1"/>
    </xf>
    <xf numFmtId="0" fontId="15" fillId="0" borderId="0" xfId="10" applyFont="1" applyAlignment="1">
      <alignment horizontal="left" vertical="center"/>
    </xf>
    <xf numFmtId="0" fontId="15" fillId="0" borderId="0" xfId="10" applyFont="1" applyAlignment="1">
      <alignment horizontal="right" vertical="center"/>
    </xf>
    <xf numFmtId="0" fontId="21" fillId="0" borderId="0" xfId="10" applyFont="1" applyAlignment="1">
      <alignment horizontal="left" vertical="center"/>
    </xf>
    <xf numFmtId="0" fontId="21" fillId="0" borderId="0" xfId="10" applyFont="1" applyAlignment="1">
      <alignment vertical="center"/>
    </xf>
    <xf numFmtId="0" fontId="21" fillId="0" borderId="0" xfId="10" applyFont="1" applyAlignment="1">
      <alignment horizontal="center" vertical="center"/>
    </xf>
    <xf numFmtId="0" fontId="15" fillId="0" borderId="4" xfId="10" quotePrefix="1" applyFont="1" applyBorder="1" applyAlignment="1">
      <alignment horizontal="left" vertical="top" wrapText="1"/>
    </xf>
    <xf numFmtId="0" fontId="15" fillId="0" borderId="4" xfId="10" applyFont="1" applyBorder="1" applyAlignment="1">
      <alignment horizontal="left"/>
    </xf>
    <xf numFmtId="0" fontId="20" fillId="0" borderId="4" xfId="10" applyFont="1" applyBorder="1" applyAlignment="1">
      <alignment horizontal="left"/>
    </xf>
    <xf numFmtId="0" fontId="15" fillId="0" borderId="0" xfId="14" applyFont="1" applyAlignment="1">
      <alignment horizontal="center" vertical="center"/>
    </xf>
    <xf numFmtId="0" fontId="15" fillId="0" borderId="4" xfId="10" applyFont="1" applyBorder="1" applyAlignment="1">
      <alignment horizontal="left" vertical="top" wrapText="1"/>
    </xf>
    <xf numFmtId="0" fontId="20" fillId="0" borderId="0" xfId="10" applyFont="1" applyAlignment="1">
      <alignment horizontal="left"/>
    </xf>
    <xf numFmtId="0" fontId="20" fillId="0" borderId="0" xfId="10" applyFont="1" applyAlignment="1">
      <alignment horizontal="right"/>
    </xf>
    <xf numFmtId="0" fontId="20" fillId="0" borderId="0" xfId="10" applyFont="1" applyAlignment="1">
      <alignment horizontal="left" vertical="center" wrapText="1"/>
    </xf>
    <xf numFmtId="0" fontId="20" fillId="0" borderId="0" xfId="10" applyFont="1" applyAlignment="1">
      <alignment horizontal="center" vertical="center" wrapText="1"/>
    </xf>
    <xf numFmtId="0" fontId="15" fillId="0" borderId="7" xfId="10" applyFont="1" applyBorder="1" applyAlignment="1">
      <alignment horizontal="center" vertical="center"/>
    </xf>
    <xf numFmtId="0" fontId="21" fillId="0" borderId="0" xfId="10" applyFont="1" applyAlignment="1">
      <alignment horizontal="right" vertical="center"/>
    </xf>
    <xf numFmtId="0" fontId="15" fillId="0" borderId="0" xfId="10" applyFont="1" applyAlignment="1">
      <alignment horizontal="center"/>
    </xf>
    <xf numFmtId="0" fontId="15" fillId="4" borderId="15" xfId="68" applyFont="1" applyFill="1" applyBorder="1" applyAlignment="1">
      <alignment horizontal="center" vertical="center"/>
    </xf>
    <xf numFmtId="0" fontId="20" fillId="4" borderId="13" xfId="68" applyFont="1" applyFill="1" applyBorder="1" applyAlignment="1">
      <alignment horizontal="center" vertical="center" wrapText="1"/>
    </xf>
    <xf numFmtId="0" fontId="20" fillId="4" borderId="14" xfId="68" applyFont="1" applyFill="1" applyBorder="1" applyAlignment="1">
      <alignment horizontal="center" vertical="center" wrapText="1"/>
    </xf>
    <xf numFmtId="0" fontId="15" fillId="4" borderId="16" xfId="68" applyFont="1" applyFill="1" applyBorder="1" applyAlignment="1">
      <alignment horizontal="left" vertical="center"/>
    </xf>
    <xf numFmtId="0" fontId="20" fillId="4" borderId="16" xfId="68" applyFont="1" applyFill="1" applyBorder="1" applyAlignment="1">
      <alignment horizontal="center" vertical="center"/>
    </xf>
    <xf numFmtId="10" fontId="15" fillId="4" borderId="16" xfId="68" applyNumberFormat="1" applyFont="1" applyFill="1" applyBorder="1" applyAlignment="1">
      <alignment horizontal="center" vertical="center"/>
    </xf>
    <xf numFmtId="2" fontId="15" fillId="4" borderId="16" xfId="68" applyNumberFormat="1" applyFont="1" applyFill="1" applyBorder="1" applyAlignment="1">
      <alignment horizontal="center" vertical="center"/>
    </xf>
    <xf numFmtId="2" fontId="15" fillId="0" borderId="16" xfId="68" applyNumberFormat="1" applyFont="1" applyBorder="1" applyAlignment="1">
      <alignment horizontal="center" vertical="center"/>
    </xf>
    <xf numFmtId="0" fontId="15" fillId="4" borderId="5" xfId="68" applyFont="1" applyFill="1" applyBorder="1" applyAlignment="1">
      <alignment horizontal="center" vertical="center"/>
    </xf>
    <xf numFmtId="0" fontId="15" fillId="4" borderId="4" xfId="68" applyFont="1" applyFill="1" applyBorder="1" applyAlignment="1">
      <alignment horizontal="left" vertical="center" wrapText="1"/>
    </xf>
    <xf numFmtId="0" fontId="20" fillId="4" borderId="4" xfId="68" applyFont="1" applyFill="1" applyBorder="1" applyAlignment="1">
      <alignment horizontal="center" vertical="center"/>
    </xf>
    <xf numFmtId="10" fontId="15" fillId="4" borderId="4" xfId="39" applyNumberFormat="1" applyFont="1" applyFill="1" applyBorder="1" applyAlignment="1">
      <alignment horizontal="center" vertical="center"/>
    </xf>
    <xf numFmtId="2" fontId="15" fillId="4" borderId="4" xfId="68" applyNumberFormat="1" applyFont="1" applyFill="1" applyBorder="1" applyAlignment="1">
      <alignment horizontal="center" vertical="center"/>
    </xf>
    <xf numFmtId="2" fontId="15" fillId="0" borderId="4" xfId="68" applyNumberFormat="1" applyFont="1" applyBorder="1" applyAlignment="1">
      <alignment horizontal="center" vertical="center"/>
    </xf>
    <xf numFmtId="2" fontId="15" fillId="4" borderId="4" xfId="19" applyNumberFormat="1" applyFont="1" applyFill="1" applyBorder="1" applyAlignment="1">
      <alignment horizontal="center" vertical="center"/>
    </xf>
    <xf numFmtId="0" fontId="15" fillId="4" borderId="4" xfId="68" applyFont="1" applyFill="1" applyBorder="1" applyAlignment="1">
      <alignment horizontal="left" vertical="center"/>
    </xf>
    <xf numFmtId="10" fontId="22" fillId="0" borderId="4" xfId="39" applyNumberFormat="1" applyFont="1" applyFill="1" applyBorder="1" applyAlignment="1">
      <alignment horizontal="center" vertical="center"/>
    </xf>
    <xf numFmtId="0" fontId="15" fillId="4" borderId="12" xfId="68" applyFont="1" applyFill="1" applyBorder="1" applyAlignment="1">
      <alignment horizontal="center" vertical="center"/>
    </xf>
    <xf numFmtId="0" fontId="20" fillId="4" borderId="13" xfId="68" applyFont="1" applyFill="1" applyBorder="1" applyAlignment="1">
      <alignment horizontal="center" vertical="center"/>
    </xf>
    <xf numFmtId="0" fontId="12" fillId="0" borderId="0" xfId="14" applyFont="1" applyAlignment="1">
      <alignment horizontal="center" vertical="center"/>
    </xf>
    <xf numFmtId="0" fontId="15" fillId="0" borderId="4" xfId="10" applyFont="1" applyBorder="1" applyAlignment="1">
      <alignment vertical="center" wrapText="1"/>
    </xf>
    <xf numFmtId="0" fontId="15" fillId="0" borderId="9" xfId="14" applyFont="1" applyBorder="1">
      <alignment vertical="center"/>
    </xf>
    <xf numFmtId="0" fontId="20" fillId="0" borderId="4" xfId="10" applyFont="1" applyBorder="1" applyAlignment="1">
      <alignment vertical="center" wrapText="1"/>
    </xf>
    <xf numFmtId="0" fontId="20" fillId="4" borderId="4" xfId="14" applyFont="1" applyFill="1" applyBorder="1" applyAlignment="1">
      <alignment horizontal="center" vertical="center" wrapText="1"/>
    </xf>
    <xf numFmtId="0" fontId="20" fillId="0" borderId="0" xfId="10" applyFont="1" applyAlignment="1">
      <alignment horizontal="centerContinuous" vertical="center"/>
    </xf>
    <xf numFmtId="0" fontId="15" fillId="0" borderId="0" xfId="10" applyFont="1" applyAlignment="1">
      <alignment horizontal="centerContinuous" vertical="center"/>
    </xf>
    <xf numFmtId="0" fontId="20" fillId="4" borderId="4" xfId="10" quotePrefix="1" applyFont="1" applyFill="1" applyBorder="1" applyAlignment="1">
      <alignment horizontal="center" vertical="center" wrapText="1"/>
    </xf>
    <xf numFmtId="0" fontId="20" fillId="4" borderId="4" xfId="10" applyFont="1" applyFill="1" applyBorder="1" applyAlignment="1">
      <alignment horizontal="left" vertical="center" wrapText="1"/>
    </xf>
    <xf numFmtId="0" fontId="20" fillId="4" borderId="4" xfId="10" applyFont="1" applyFill="1" applyBorder="1" applyAlignment="1">
      <alignment horizontal="center" vertical="center"/>
    </xf>
    <xf numFmtId="0" fontId="15" fillId="4" borderId="4" xfId="14" applyFont="1" applyFill="1" applyBorder="1">
      <alignment vertical="center"/>
    </xf>
    <xf numFmtId="0" fontId="15" fillId="4" borderId="4" xfId="10" applyFont="1" applyFill="1" applyBorder="1" applyAlignment="1">
      <alignment horizontal="center" vertical="center"/>
    </xf>
    <xf numFmtId="0" fontId="15" fillId="4" borderId="4" xfId="10" applyFont="1" applyFill="1" applyBorder="1" applyAlignment="1">
      <alignment vertical="center" wrapText="1"/>
    </xf>
    <xf numFmtId="0" fontId="20" fillId="4" borderId="4" xfId="10" applyFont="1" applyFill="1" applyBorder="1" applyAlignment="1">
      <alignment vertical="center" wrapText="1"/>
    </xf>
    <xf numFmtId="0" fontId="15" fillId="4" borderId="4" xfId="10" applyFont="1" applyFill="1" applyBorder="1" applyAlignment="1">
      <alignment vertical="center"/>
    </xf>
    <xf numFmtId="0" fontId="20" fillId="4" borderId="0" xfId="10" applyFont="1" applyFill="1" applyAlignment="1">
      <alignment vertical="center"/>
    </xf>
    <xf numFmtId="0" fontId="15" fillId="4" borderId="0" xfId="10" applyFont="1" applyFill="1" applyAlignment="1">
      <alignment vertical="center"/>
    </xf>
    <xf numFmtId="166" fontId="15" fillId="0" borderId="0" xfId="10" applyNumberFormat="1" applyFont="1" applyAlignment="1">
      <alignment vertical="center"/>
    </xf>
    <xf numFmtId="0" fontId="23" fillId="0" borderId="0" xfId="10" applyFont="1" applyAlignment="1">
      <alignment horizontal="left" vertical="center"/>
    </xf>
    <xf numFmtId="0" fontId="15" fillId="0" borderId="0" xfId="0" applyFont="1" applyAlignment="1">
      <alignment vertical="center"/>
    </xf>
    <xf numFmtId="0" fontId="20" fillId="0" borderId="4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20" fillId="0" borderId="4" xfId="0" applyFont="1" applyBorder="1" applyAlignment="1">
      <alignment vertical="center"/>
    </xf>
    <xf numFmtId="0" fontId="15" fillId="0" borderId="4" xfId="0" applyFont="1" applyBorder="1" applyAlignment="1">
      <alignment vertical="center" wrapText="1"/>
    </xf>
    <xf numFmtId="0" fontId="24" fillId="0" borderId="0" xfId="10" applyFont="1" applyAlignment="1">
      <alignment vertical="center"/>
    </xf>
    <xf numFmtId="16" fontId="20" fillId="0" borderId="4" xfId="10" applyNumberFormat="1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 wrapText="1"/>
    </xf>
    <xf numFmtId="0" fontId="15" fillId="0" borderId="8" xfId="0" applyFont="1" applyBorder="1" applyAlignment="1">
      <alignment vertical="center" wrapText="1"/>
    </xf>
    <xf numFmtId="2" fontId="15" fillId="0" borderId="4" xfId="0" applyNumberFormat="1" applyFont="1" applyBorder="1" applyAlignment="1">
      <alignment horizontal="center" vertical="center"/>
    </xf>
    <xf numFmtId="2" fontId="15" fillId="0" borderId="4" xfId="0" applyNumberFormat="1" applyFont="1" applyBorder="1" applyAlignment="1">
      <alignment vertical="center"/>
    </xf>
    <xf numFmtId="0" fontId="15" fillId="0" borderId="4" xfId="0" applyFont="1" applyBorder="1" applyAlignment="1">
      <alignment horizontal="center" vertical="center" wrapText="1"/>
    </xf>
    <xf numFmtId="169" fontId="15" fillId="0" borderId="4" xfId="0" applyNumberFormat="1" applyFont="1" applyBorder="1" applyAlignment="1">
      <alignment horizontal="center" vertical="center"/>
    </xf>
    <xf numFmtId="169" fontId="15" fillId="0" borderId="4" xfId="0" applyNumberFormat="1" applyFont="1" applyBorder="1" applyAlignment="1">
      <alignment vertical="center"/>
    </xf>
    <xf numFmtId="168" fontId="15" fillId="0" borderId="4" xfId="0" applyNumberFormat="1" applyFont="1" applyBorder="1" applyAlignment="1">
      <alignment horizontal="center" vertical="center"/>
    </xf>
    <xf numFmtId="2" fontId="15" fillId="0" borderId="4" xfId="0" applyNumberFormat="1" applyFont="1" applyBorder="1" applyAlignment="1">
      <alignment horizontal="right" vertical="center"/>
    </xf>
    <xf numFmtId="0" fontId="20" fillId="0" borderId="9" xfId="0" applyFont="1" applyBorder="1" applyAlignment="1">
      <alignment vertical="center" wrapText="1"/>
    </xf>
    <xf numFmtId="2" fontId="20" fillId="0" borderId="4" xfId="0" applyNumberFormat="1" applyFont="1" applyBorder="1" applyAlignment="1">
      <alignment vertical="center"/>
    </xf>
    <xf numFmtId="0" fontId="20" fillId="0" borderId="4" xfId="0" applyFont="1" applyBorder="1" applyAlignment="1">
      <alignment vertical="center" wrapText="1"/>
    </xf>
    <xf numFmtId="2" fontId="20" fillId="0" borderId="4" xfId="0" applyNumberFormat="1" applyFont="1" applyBorder="1" applyAlignment="1">
      <alignment horizontal="right" vertical="center"/>
    </xf>
    <xf numFmtId="2" fontId="15" fillId="0" borderId="4" xfId="10" applyNumberFormat="1" applyFont="1" applyBorder="1" applyAlignment="1">
      <alignment horizontal="center" vertical="center"/>
    </xf>
    <xf numFmtId="0" fontId="25" fillId="0" borderId="0" xfId="0" applyFont="1" applyAlignment="1">
      <alignment vertical="center"/>
    </xf>
    <xf numFmtId="2" fontId="20" fillId="6" borderId="4" xfId="0" applyNumberFormat="1" applyFont="1" applyFill="1" applyBorder="1" applyAlignment="1">
      <alignment vertical="center"/>
    </xf>
    <xf numFmtId="2" fontId="15" fillId="0" borderId="4" xfId="10" applyNumberFormat="1" applyFont="1" applyBorder="1" applyAlignment="1">
      <alignment horizontal="center" vertical="center" wrapText="1"/>
    </xf>
    <xf numFmtId="2" fontId="20" fillId="6" borderId="4" xfId="10" applyNumberFormat="1" applyFont="1" applyFill="1" applyBorder="1" applyAlignment="1">
      <alignment horizontal="center" vertical="center"/>
    </xf>
    <xf numFmtId="2" fontId="20" fillId="6" borderId="4" xfId="0" applyNumberFormat="1" applyFont="1" applyFill="1" applyBorder="1" applyAlignment="1">
      <alignment horizontal="right" vertical="center"/>
    </xf>
    <xf numFmtId="2" fontId="20" fillId="6" borderId="4" xfId="14" applyNumberFormat="1" applyFont="1" applyFill="1" applyBorder="1">
      <alignment vertical="center"/>
    </xf>
    <xf numFmtId="2" fontId="20" fillId="6" borderId="4" xfId="10" applyNumberFormat="1" applyFont="1" applyFill="1" applyBorder="1" applyAlignment="1">
      <alignment vertical="center"/>
    </xf>
    <xf numFmtId="2" fontId="20" fillId="6" borderId="9" xfId="14" applyNumberFormat="1" applyFont="1" applyFill="1" applyBorder="1">
      <alignment vertical="center"/>
    </xf>
    <xf numFmtId="2" fontId="20" fillId="6" borderId="16" xfId="68" applyNumberFormat="1" applyFont="1" applyFill="1" applyBorder="1" applyAlignment="1">
      <alignment horizontal="center" vertical="center"/>
    </xf>
    <xf numFmtId="2" fontId="15" fillId="4" borderId="22" xfId="68" applyNumberFormat="1" applyFont="1" applyFill="1" applyBorder="1" applyAlignment="1">
      <alignment horizontal="center" vertical="center"/>
    </xf>
    <xf numFmtId="2" fontId="20" fillId="6" borderId="7" xfId="19" applyNumberFormat="1" applyFont="1" applyFill="1" applyBorder="1" applyAlignment="1">
      <alignment horizontal="center" vertical="center"/>
    </xf>
    <xf numFmtId="2" fontId="15" fillId="4" borderId="18" xfId="68" applyNumberFormat="1" applyFont="1" applyFill="1" applyBorder="1" applyAlignment="1">
      <alignment horizontal="center" vertical="center"/>
    </xf>
    <xf numFmtId="2" fontId="20" fillId="6" borderId="21" xfId="68" applyNumberFormat="1" applyFont="1" applyFill="1" applyBorder="1" applyAlignment="1">
      <alignment horizontal="center" vertical="center"/>
    </xf>
    <xf numFmtId="2" fontId="20" fillId="6" borderId="7" xfId="68" applyNumberFormat="1" applyFont="1" applyFill="1" applyBorder="1" applyAlignment="1">
      <alignment horizontal="center" vertical="center"/>
    </xf>
    <xf numFmtId="2" fontId="20" fillId="6" borderId="4" xfId="68" applyNumberFormat="1" applyFont="1" applyFill="1" applyBorder="1" applyAlignment="1">
      <alignment horizontal="center" vertical="center"/>
    </xf>
    <xf numFmtId="2" fontId="15" fillId="4" borderId="6" xfId="68" applyNumberFormat="1" applyFont="1" applyFill="1" applyBorder="1" applyAlignment="1">
      <alignment horizontal="center" vertical="center"/>
    </xf>
    <xf numFmtId="2" fontId="20" fillId="6" borderId="4" xfId="19" applyNumberFormat="1" applyFont="1" applyFill="1" applyBorder="1" applyAlignment="1">
      <alignment horizontal="center" vertical="center"/>
    </xf>
    <xf numFmtId="2" fontId="15" fillId="4" borderId="3" xfId="68" applyNumberFormat="1" applyFont="1" applyFill="1" applyBorder="1" applyAlignment="1">
      <alignment horizontal="center" vertical="center"/>
    </xf>
    <xf numFmtId="2" fontId="20" fillId="6" borderId="6" xfId="68" applyNumberFormat="1" applyFont="1" applyFill="1" applyBorder="1" applyAlignment="1">
      <alignment horizontal="center" vertical="center"/>
    </xf>
    <xf numFmtId="10" fontId="20" fillId="6" borderId="13" xfId="68" applyNumberFormat="1" applyFont="1" applyFill="1" applyBorder="1" applyAlignment="1">
      <alignment horizontal="center" vertical="center"/>
    </xf>
    <xf numFmtId="2" fontId="20" fillId="6" borderId="13" xfId="19" applyNumberFormat="1" applyFont="1" applyFill="1" applyBorder="1" applyAlignment="1">
      <alignment horizontal="center" vertical="center"/>
    </xf>
    <xf numFmtId="2" fontId="20" fillId="6" borderId="23" xfId="19" applyNumberFormat="1" applyFont="1" applyFill="1" applyBorder="1" applyAlignment="1">
      <alignment horizontal="center" vertical="center"/>
    </xf>
    <xf numFmtId="2" fontId="20" fillId="6" borderId="20" xfId="19" applyNumberFormat="1" applyFont="1" applyFill="1" applyBorder="1" applyAlignment="1">
      <alignment horizontal="center" vertical="center"/>
    </xf>
    <xf numFmtId="2" fontId="15" fillId="0" borderId="4" xfId="10" applyNumberFormat="1" applyFont="1" applyBorder="1" applyAlignment="1">
      <alignment vertical="center"/>
    </xf>
    <xf numFmtId="2" fontId="15" fillId="0" borderId="4" xfId="14" applyNumberFormat="1" applyFont="1" applyBorder="1" applyAlignment="1">
      <alignment horizontal="center" vertical="center"/>
    </xf>
    <xf numFmtId="2" fontId="20" fillId="6" borderId="4" xfId="10" applyNumberFormat="1" applyFont="1" applyFill="1" applyBorder="1" applyAlignment="1">
      <alignment horizontal="center" vertical="center" wrapText="1"/>
    </xf>
    <xf numFmtId="2" fontId="20" fillId="6" borderId="4" xfId="14" applyNumberFormat="1" applyFont="1" applyFill="1" applyBorder="1" applyAlignment="1">
      <alignment horizontal="center" vertical="center"/>
    </xf>
    <xf numFmtId="2" fontId="15" fillId="0" borderId="4" xfId="14" applyNumberFormat="1" applyFont="1" applyBorder="1">
      <alignment vertical="center"/>
    </xf>
    <xf numFmtId="10" fontId="20" fillId="6" borderId="4" xfId="14" applyNumberFormat="1" applyFont="1" applyFill="1" applyBorder="1">
      <alignment vertical="center"/>
    </xf>
    <xf numFmtId="2" fontId="20" fillId="6" borderId="4" xfId="10" applyNumberFormat="1" applyFont="1" applyFill="1" applyBorder="1"/>
    <xf numFmtId="2" fontId="15" fillId="0" borderId="4" xfId="10" applyNumberFormat="1" applyFont="1" applyBorder="1"/>
    <xf numFmtId="2" fontId="15" fillId="0" borderId="4" xfId="10" applyNumberFormat="1" applyFont="1" applyBorder="1" applyAlignment="1">
      <alignment horizontal="left" vertical="center"/>
    </xf>
    <xf numFmtId="2" fontId="15" fillId="0" borderId="4" xfId="10" applyNumberFormat="1" applyFont="1" applyBorder="1" applyAlignment="1">
      <alignment horizontal="right" vertical="center"/>
    </xf>
    <xf numFmtId="2" fontId="15" fillId="0" borderId="4" xfId="10" applyNumberFormat="1" applyFont="1" applyBorder="1" applyAlignment="1">
      <alignment horizontal="left" vertical="center" wrapText="1"/>
    </xf>
    <xf numFmtId="2" fontId="20" fillId="0" borderId="4" xfId="14" applyNumberFormat="1" applyFont="1" applyBorder="1" applyAlignment="1">
      <alignment horizontal="center" vertical="center"/>
    </xf>
    <xf numFmtId="2" fontId="20" fillId="0" borderId="4" xfId="10" applyNumberFormat="1" applyFont="1" applyBorder="1" applyAlignment="1">
      <alignment horizontal="center" vertical="center" wrapText="1"/>
    </xf>
    <xf numFmtId="2" fontId="20" fillId="0" borderId="4" xfId="10" applyNumberFormat="1" applyFont="1" applyBorder="1" applyAlignment="1">
      <alignment vertical="center"/>
    </xf>
    <xf numFmtId="2" fontId="15" fillId="0" borderId="4" xfId="14" applyNumberFormat="1" applyFont="1" applyBorder="1" applyAlignment="1">
      <alignment horizontal="right" vertical="center"/>
    </xf>
    <xf numFmtId="2" fontId="15" fillId="0" borderId="4" xfId="10" applyNumberFormat="1" applyFont="1" applyBorder="1" applyAlignment="1">
      <alignment horizontal="right" vertical="center" wrapText="1"/>
    </xf>
    <xf numFmtId="2" fontId="15" fillId="6" borderId="4" xfId="10" applyNumberFormat="1" applyFont="1" applyFill="1" applyBorder="1" applyAlignment="1">
      <alignment horizontal="center" vertical="center"/>
    </xf>
    <xf numFmtId="2" fontId="15" fillId="6" borderId="4" xfId="10" applyNumberFormat="1" applyFont="1" applyFill="1" applyBorder="1" applyAlignment="1">
      <alignment horizontal="center" vertical="center" wrapText="1"/>
    </xf>
    <xf numFmtId="2" fontId="27" fillId="0" borderId="4" xfId="10" applyNumberFormat="1" applyFont="1" applyBorder="1" applyAlignment="1">
      <alignment horizontal="center" vertical="center"/>
    </xf>
    <xf numFmtId="2" fontId="27" fillId="0" borderId="4" xfId="10" applyNumberFormat="1" applyFont="1" applyBorder="1" applyAlignment="1">
      <alignment vertical="center"/>
    </xf>
    <xf numFmtId="164" fontId="27" fillId="0" borderId="4" xfId="71" applyNumberFormat="1" applyFont="1" applyBorder="1" applyAlignment="1">
      <alignment horizontal="center" vertical="center"/>
    </xf>
    <xf numFmtId="2" fontId="28" fillId="0" borderId="4" xfId="10" applyNumberFormat="1" applyFont="1" applyBorder="1" applyAlignment="1">
      <alignment horizontal="right" vertical="center"/>
    </xf>
    <xf numFmtId="0" fontId="27" fillId="0" borderId="8" xfId="10" applyFont="1" applyBorder="1" applyAlignment="1">
      <alignment horizontal="center" vertical="center" wrapText="1"/>
    </xf>
    <xf numFmtId="0" fontId="27" fillId="0" borderId="4" xfId="10" applyFont="1" applyBorder="1" applyAlignment="1">
      <alignment vertical="center" wrapText="1"/>
    </xf>
    <xf numFmtId="0" fontId="27" fillId="0" borderId="4" xfId="10" applyFont="1" applyBorder="1" applyAlignment="1">
      <alignment horizontal="center" vertical="center" wrapText="1"/>
    </xf>
    <xf numFmtId="2" fontId="27" fillId="0" borderId="4" xfId="10" applyNumberFormat="1" applyFont="1" applyBorder="1" applyAlignment="1">
      <alignment horizontal="right" vertical="center"/>
    </xf>
    <xf numFmtId="2" fontId="28" fillId="0" borderId="4" xfId="10" applyNumberFormat="1" applyFont="1" applyBorder="1" applyAlignment="1">
      <alignment vertical="center"/>
    </xf>
    <xf numFmtId="2" fontId="15" fillId="0" borderId="0" xfId="10" applyNumberFormat="1" applyFont="1" applyAlignment="1">
      <alignment vertical="center"/>
    </xf>
    <xf numFmtId="2" fontId="20" fillId="0" borderId="0" xfId="10" applyNumberFormat="1" applyFont="1" applyAlignment="1">
      <alignment horizontal="centerContinuous" vertical="center"/>
    </xf>
    <xf numFmtId="2" fontId="20" fillId="0" borderId="0" xfId="10" applyNumberFormat="1" applyFont="1" applyAlignment="1">
      <alignment horizontal="right" vertical="center"/>
    </xf>
    <xf numFmtId="2" fontId="23" fillId="0" borderId="0" xfId="10" applyNumberFormat="1" applyFont="1" applyAlignment="1">
      <alignment horizontal="left" vertical="center"/>
    </xf>
    <xf numFmtId="2" fontId="20" fillId="0" borderId="4" xfId="10" applyNumberFormat="1" applyFont="1" applyBorder="1" applyAlignment="1">
      <alignment horizontal="right" vertical="center"/>
    </xf>
    <xf numFmtId="0" fontId="20" fillId="0" borderId="9" xfId="14" applyFont="1" applyBorder="1" applyAlignment="1">
      <alignment horizontal="center" vertical="center" wrapText="1"/>
    </xf>
    <xf numFmtId="2" fontId="15" fillId="0" borderId="4" xfId="10" applyNumberFormat="1" applyFont="1" applyBorder="1" applyAlignment="1">
      <alignment vertical="top" wrapText="1"/>
    </xf>
    <xf numFmtId="0" fontId="1" fillId="0" borderId="0" xfId="72"/>
    <xf numFmtId="0" fontId="1" fillId="0" borderId="4" xfId="72" applyBorder="1"/>
    <xf numFmtId="43" fontId="15" fillId="0" borderId="4" xfId="73" applyFont="1" applyBorder="1" applyAlignment="1">
      <alignment vertical="center"/>
    </xf>
    <xf numFmtId="43" fontId="15" fillId="7" borderId="4" xfId="73" applyFont="1" applyFill="1" applyBorder="1" applyAlignment="1">
      <alignment vertical="center"/>
    </xf>
    <xf numFmtId="2" fontId="15" fillId="7" borderId="4" xfId="10" applyNumberFormat="1" applyFont="1" applyFill="1" applyBorder="1" applyAlignment="1">
      <alignment horizontal="center" vertical="center"/>
    </xf>
    <xf numFmtId="0" fontId="7" fillId="0" borderId="0" xfId="10" applyFont="1" applyAlignment="1">
      <alignment vertical="center"/>
    </xf>
    <xf numFmtId="0" fontId="12" fillId="0" borderId="0" xfId="10" applyFont="1" applyAlignment="1">
      <alignment horizontal="left" vertical="center"/>
    </xf>
    <xf numFmtId="0" fontId="12" fillId="0" borderId="4" xfId="14" applyFont="1" applyBorder="1" applyAlignment="1">
      <alignment horizontal="center" vertical="center" wrapText="1"/>
    </xf>
    <xf numFmtId="0" fontId="12" fillId="0" borderId="4" xfId="14" applyFont="1" applyBorder="1">
      <alignment vertical="center"/>
    </xf>
    <xf numFmtId="0" fontId="12" fillId="0" borderId="7" xfId="10" applyFont="1" applyBorder="1" applyAlignment="1">
      <alignment horizontal="center" vertical="center" wrapText="1"/>
    </xf>
    <xf numFmtId="0" fontId="12" fillId="0" borderId="4" xfId="10" applyFont="1" applyBorder="1" applyAlignment="1">
      <alignment horizontal="center" vertical="center"/>
    </xf>
    <xf numFmtId="0" fontId="7" fillId="0" borderId="4" xfId="10" applyFont="1" applyBorder="1" applyAlignment="1">
      <alignment horizontal="center" vertical="center"/>
    </xf>
    <xf numFmtId="0" fontId="7" fillId="0" borderId="4" xfId="10" applyFont="1" applyBorder="1" applyAlignment="1">
      <alignment horizontal="center" vertical="center" wrapText="1"/>
    </xf>
    <xf numFmtId="0" fontId="7" fillId="5" borderId="4" xfId="14" applyFont="1" applyFill="1" applyBorder="1" applyAlignment="1">
      <alignment horizontal="left" vertical="center"/>
    </xf>
    <xf numFmtId="2" fontId="12" fillId="6" borderId="4" xfId="14" applyNumberFormat="1" applyFont="1" applyFill="1" applyBorder="1" applyAlignment="1">
      <alignment horizontal="center" vertical="center"/>
    </xf>
    <xf numFmtId="2" fontId="12" fillId="0" borderId="4" xfId="14" applyNumberFormat="1" applyFont="1" applyBorder="1" applyAlignment="1">
      <alignment horizontal="center" vertical="center"/>
    </xf>
    <xf numFmtId="2" fontId="12" fillId="5" borderId="4" xfId="14" applyNumberFormat="1" applyFont="1" applyFill="1" applyBorder="1" applyAlignment="1">
      <alignment horizontal="center" vertical="center"/>
    </xf>
    <xf numFmtId="0" fontId="12" fillId="0" borderId="0" xfId="10" applyFont="1" applyAlignment="1">
      <alignment horizontal="right" vertical="center"/>
    </xf>
    <xf numFmtId="0" fontId="7" fillId="0" borderId="7" xfId="10" applyFont="1" applyBorder="1" applyAlignment="1">
      <alignment horizontal="center" vertical="center"/>
    </xf>
    <xf numFmtId="0" fontId="7" fillId="0" borderId="4" xfId="10" applyFont="1" applyBorder="1" applyAlignment="1">
      <alignment vertical="center"/>
    </xf>
    <xf numFmtId="2" fontId="7" fillId="0" borderId="4" xfId="10" applyNumberFormat="1" applyFont="1" applyBorder="1" applyAlignment="1">
      <alignment horizontal="center" vertical="center" wrapText="1"/>
    </xf>
    <xf numFmtId="2" fontId="7" fillId="0" borderId="4" xfId="14" applyNumberFormat="1" applyFont="1" applyBorder="1" applyAlignment="1">
      <alignment horizontal="center" vertical="center"/>
    </xf>
    <xf numFmtId="2" fontId="7" fillId="0" borderId="4" xfId="10" applyNumberFormat="1" applyFont="1" applyBorder="1" applyAlignment="1">
      <alignment vertical="center"/>
    </xf>
    <xf numFmtId="0" fontId="7" fillId="0" borderId="4" xfId="10" applyFont="1" applyBorder="1" applyAlignment="1">
      <alignment horizontal="left" vertical="center"/>
    </xf>
    <xf numFmtId="2" fontId="12" fillId="6" borderId="9" xfId="14" applyNumberFormat="1" applyFont="1" applyFill="1" applyBorder="1">
      <alignment vertical="center"/>
    </xf>
    <xf numFmtId="0" fontId="7" fillId="0" borderId="4" xfId="10" applyFont="1" applyBorder="1" applyAlignment="1">
      <alignment vertical="center" wrapText="1"/>
    </xf>
    <xf numFmtId="2" fontId="7" fillId="0" borderId="9" xfId="14" applyNumberFormat="1" applyFont="1" applyBorder="1">
      <alignment vertical="center"/>
    </xf>
    <xf numFmtId="0" fontId="7" fillId="0" borderId="4" xfId="10" applyFont="1" applyBorder="1" applyAlignment="1">
      <alignment horizontal="left" vertical="center" wrapText="1"/>
    </xf>
    <xf numFmtId="2" fontId="7" fillId="0" borderId="4" xfId="10" applyNumberFormat="1" applyFont="1" applyBorder="1" applyAlignment="1">
      <alignment horizontal="right" vertical="center"/>
    </xf>
    <xf numFmtId="0" fontId="7" fillId="0" borderId="4" xfId="10" applyFont="1" applyBorder="1" applyAlignment="1">
      <alignment horizontal="right" vertical="center" wrapText="1"/>
    </xf>
    <xf numFmtId="2" fontId="7" fillId="0" borderId="4" xfId="10" applyNumberFormat="1" applyFont="1" applyBorder="1" applyAlignment="1">
      <alignment horizontal="right" vertical="center" wrapText="1"/>
    </xf>
    <xf numFmtId="0" fontId="12" fillId="0" borderId="0" xfId="10" applyFont="1" applyAlignment="1">
      <alignment vertical="center"/>
    </xf>
    <xf numFmtId="2" fontId="7" fillId="6" borderId="9" xfId="14" applyNumberFormat="1" applyFont="1" applyFill="1" applyBorder="1">
      <alignment vertical="center"/>
    </xf>
    <xf numFmtId="10" fontId="7" fillId="0" borderId="9" xfId="14" applyNumberFormat="1" applyFont="1" applyBorder="1">
      <alignment vertical="center"/>
    </xf>
    <xf numFmtId="0" fontId="7" fillId="0" borderId="9" xfId="14" applyFont="1" applyBorder="1">
      <alignment vertical="center"/>
    </xf>
    <xf numFmtId="0" fontId="12" fillId="0" borderId="6" xfId="14" applyFont="1" applyBorder="1" applyAlignment="1">
      <alignment horizontal="center" vertical="center" wrapText="1"/>
    </xf>
    <xf numFmtId="0" fontId="12" fillId="0" borderId="4" xfId="10" applyFont="1" applyBorder="1" applyAlignment="1">
      <alignment vertical="center"/>
    </xf>
    <xf numFmtId="2" fontId="12" fillId="6" borderId="4" xfId="10" applyNumberFormat="1" applyFont="1" applyFill="1" applyBorder="1" applyAlignment="1">
      <alignment vertical="center"/>
    </xf>
    <xf numFmtId="10" fontId="7" fillId="0" borderId="4" xfId="10" applyNumberFormat="1" applyFont="1" applyBorder="1" applyAlignment="1">
      <alignment vertical="center"/>
    </xf>
    <xf numFmtId="10" fontId="12" fillId="6" borderId="4" xfId="10" applyNumberFormat="1" applyFont="1" applyFill="1" applyBorder="1" applyAlignment="1">
      <alignment vertical="center"/>
    </xf>
    <xf numFmtId="0" fontId="7" fillId="0" borderId="4" xfId="14" applyFont="1" applyBorder="1" applyAlignment="1">
      <alignment horizontal="right" vertical="center"/>
    </xf>
    <xf numFmtId="0" fontId="7" fillId="0" borderId="4" xfId="10" applyFont="1" applyBorder="1" applyAlignment="1">
      <alignment horizontal="right" vertical="center"/>
    </xf>
    <xf numFmtId="2" fontId="7" fillId="0" borderId="4" xfId="14" applyNumberFormat="1" applyFont="1" applyBorder="1" applyAlignment="1">
      <alignment horizontal="right" vertical="center"/>
    </xf>
    <xf numFmtId="0" fontId="7" fillId="0" borderId="9" xfId="14" applyFont="1" applyBorder="1" applyAlignment="1">
      <alignment horizontal="right" vertical="center"/>
    </xf>
    <xf numFmtId="2" fontId="12" fillId="6" borderId="9" xfId="14" applyNumberFormat="1" applyFont="1" applyFill="1" applyBorder="1" applyAlignment="1">
      <alignment horizontal="right" vertical="center"/>
    </xf>
    <xf numFmtId="0" fontId="12" fillId="0" borderId="4" xfId="10" applyFont="1" applyBorder="1" applyAlignment="1">
      <alignment vertical="center" wrapText="1"/>
    </xf>
    <xf numFmtId="10" fontId="7" fillId="0" borderId="9" xfId="39" applyNumberFormat="1" applyFont="1" applyBorder="1" applyAlignment="1">
      <alignment vertical="center"/>
    </xf>
    <xf numFmtId="0" fontId="12" fillId="0" borderId="4" xfId="10" applyFont="1" applyBorder="1" applyAlignment="1">
      <alignment horizontal="left" vertical="center" wrapText="1"/>
    </xf>
    <xf numFmtId="10" fontId="12" fillId="6" borderId="9" xfId="14" applyNumberFormat="1" applyFont="1" applyFill="1" applyBorder="1">
      <alignment vertical="center"/>
    </xf>
    <xf numFmtId="0" fontId="12" fillId="0" borderId="9" xfId="14" applyFont="1" applyBorder="1">
      <alignment vertical="center"/>
    </xf>
    <xf numFmtId="2" fontId="20" fillId="0" borderId="0" xfId="10" applyNumberFormat="1" applyFont="1" applyAlignment="1">
      <alignment horizontal="center" vertical="center"/>
    </xf>
    <xf numFmtId="43" fontId="15" fillId="5" borderId="4" xfId="10" applyNumberFormat="1" applyFont="1" applyFill="1" applyBorder="1"/>
    <xf numFmtId="43" fontId="20" fillId="5" borderId="4" xfId="10" applyNumberFormat="1" applyFont="1" applyFill="1" applyBorder="1"/>
    <xf numFmtId="43" fontId="15" fillId="5" borderId="4" xfId="14" applyNumberFormat="1" applyFont="1" applyFill="1" applyBorder="1">
      <alignment vertical="center"/>
    </xf>
    <xf numFmtId="2" fontId="7" fillId="0" borderId="0" xfId="14" applyNumberFormat="1" applyFont="1">
      <alignment vertical="center"/>
    </xf>
    <xf numFmtId="0" fontId="20" fillId="0" borderId="3" xfId="14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/>
    </xf>
    <xf numFmtId="2" fontId="7" fillId="7" borderId="9" xfId="14" applyNumberFormat="1" applyFont="1" applyFill="1" applyBorder="1">
      <alignment vertical="center"/>
    </xf>
    <xf numFmtId="2" fontId="12" fillId="7" borderId="9" xfId="14" applyNumberFormat="1" applyFont="1" applyFill="1" applyBorder="1">
      <alignment vertical="center"/>
    </xf>
    <xf numFmtId="170" fontId="7" fillId="0" borderId="0" xfId="14" applyNumberFormat="1" applyFont="1">
      <alignment vertical="center"/>
    </xf>
    <xf numFmtId="0" fontId="12" fillId="0" borderId="0" xfId="14" applyFont="1" applyAlignment="1">
      <alignment horizontal="center" vertical="center"/>
    </xf>
    <xf numFmtId="0" fontId="7" fillId="0" borderId="0" xfId="10" applyFont="1" applyAlignment="1">
      <alignment horizontal="center" vertical="center"/>
    </xf>
    <xf numFmtId="0" fontId="12" fillId="0" borderId="0" xfId="10" applyFont="1" applyAlignment="1">
      <alignment horizontal="center" vertical="center" wrapText="1"/>
    </xf>
    <xf numFmtId="0" fontId="7" fillId="0" borderId="0" xfId="10" applyFont="1" applyAlignment="1">
      <alignment horizontal="center" vertical="center" wrapText="1"/>
    </xf>
    <xf numFmtId="0" fontId="12" fillId="0" borderId="8" xfId="14" applyFont="1" applyBorder="1" applyAlignment="1">
      <alignment horizontal="center" vertical="center"/>
    </xf>
    <xf numFmtId="0" fontId="12" fillId="0" borderId="10" xfId="14" applyFont="1" applyBorder="1" applyAlignment="1">
      <alignment horizontal="center" vertical="center"/>
    </xf>
    <xf numFmtId="0" fontId="12" fillId="0" borderId="7" xfId="14" applyFont="1" applyBorder="1" applyAlignment="1">
      <alignment horizontal="center" vertical="center"/>
    </xf>
    <xf numFmtId="0" fontId="12" fillId="0" borderId="8" xfId="14" applyFont="1" applyBorder="1" applyAlignment="1">
      <alignment horizontal="center" vertical="center" wrapText="1"/>
    </xf>
    <xf numFmtId="0" fontId="12" fillId="0" borderId="10" xfId="14" applyFont="1" applyBorder="1" applyAlignment="1">
      <alignment horizontal="center" vertical="center" wrapText="1"/>
    </xf>
    <xf numFmtId="0" fontId="7" fillId="0" borderId="7" xfId="10" applyFont="1" applyBorder="1" applyAlignment="1">
      <alignment horizontal="center" vertical="center" wrapText="1"/>
    </xf>
    <xf numFmtId="0" fontId="12" fillId="0" borderId="4" xfId="14" applyFont="1" applyBorder="1" applyAlignment="1">
      <alignment horizontal="center" vertical="center"/>
    </xf>
    <xf numFmtId="0" fontId="7" fillId="0" borderId="4" xfId="10" applyFont="1" applyBorder="1" applyAlignment="1">
      <alignment horizontal="center" vertical="center"/>
    </xf>
    <xf numFmtId="0" fontId="12" fillId="0" borderId="4" xfId="14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0" fontId="12" fillId="0" borderId="6" xfId="14" applyFont="1" applyBorder="1" applyAlignment="1">
      <alignment horizontal="center" vertical="center" wrapText="1"/>
    </xf>
    <xf numFmtId="0" fontId="12" fillId="0" borderId="3" xfId="14" applyFont="1" applyBorder="1" applyAlignment="1">
      <alignment horizontal="center" vertical="center" wrapText="1"/>
    </xf>
    <xf numFmtId="0" fontId="12" fillId="0" borderId="9" xfId="14" applyFont="1" applyBorder="1" applyAlignment="1">
      <alignment horizontal="center" vertical="center" wrapText="1"/>
    </xf>
    <xf numFmtId="0" fontId="20" fillId="0" borderId="0" xfId="14" applyFont="1" applyAlignment="1">
      <alignment horizontal="center" vertical="center"/>
    </xf>
    <xf numFmtId="0" fontId="20" fillId="0" borderId="0" xfId="10" applyFont="1" applyAlignment="1">
      <alignment horizontal="center" vertical="center"/>
    </xf>
    <xf numFmtId="0" fontId="20" fillId="0" borderId="0" xfId="10" applyFont="1" applyAlignment="1">
      <alignment horizontal="left" vertical="center"/>
    </xf>
    <xf numFmtId="0" fontId="20" fillId="0" borderId="4" xfId="10" applyFont="1" applyBorder="1" applyAlignment="1">
      <alignment horizontal="center" vertical="center" wrapText="1"/>
    </xf>
    <xf numFmtId="0" fontId="20" fillId="0" borderId="4" xfId="10" applyFont="1" applyBorder="1" applyAlignment="1">
      <alignment horizontal="center" vertical="center"/>
    </xf>
    <xf numFmtId="0" fontId="20" fillId="0" borderId="6" xfId="14" applyFont="1" applyBorder="1" applyAlignment="1">
      <alignment horizontal="center" vertical="center" wrapText="1"/>
    </xf>
    <xf numFmtId="0" fontId="20" fillId="0" borderId="3" xfId="14" applyFont="1" applyBorder="1" applyAlignment="1">
      <alignment horizontal="center" vertical="center" wrapText="1"/>
    </xf>
    <xf numFmtId="0" fontId="20" fillId="0" borderId="9" xfId="14" applyFont="1" applyBorder="1" applyAlignment="1">
      <alignment horizontal="center" vertical="center" wrapText="1"/>
    </xf>
    <xf numFmtId="0" fontId="20" fillId="0" borderId="8" xfId="10" applyFont="1" applyBorder="1" applyAlignment="1">
      <alignment horizontal="center" vertical="center" wrapText="1"/>
    </xf>
    <xf numFmtId="0" fontId="20" fillId="0" borderId="10" xfId="10" applyFont="1" applyBorder="1" applyAlignment="1">
      <alignment horizontal="center" vertical="center" wrapText="1"/>
    </xf>
    <xf numFmtId="0" fontId="20" fillId="0" borderId="7" xfId="10" applyFont="1" applyBorder="1" applyAlignment="1">
      <alignment horizontal="center" vertical="center" wrapText="1"/>
    </xf>
    <xf numFmtId="0" fontId="20" fillId="0" borderId="4" xfId="14" applyFont="1" applyBorder="1" applyAlignment="1">
      <alignment horizontal="center" vertical="center"/>
    </xf>
    <xf numFmtId="0" fontId="15" fillId="0" borderId="4" xfId="10" applyFont="1" applyBorder="1" applyAlignment="1">
      <alignment vertical="center"/>
    </xf>
    <xf numFmtId="0" fontId="20" fillId="0" borderId="4" xfId="14" applyFont="1" applyBorder="1" applyAlignment="1">
      <alignment horizontal="center" vertical="center" wrapText="1"/>
    </xf>
    <xf numFmtId="0" fontId="20" fillId="0" borderId="8" xfId="14" applyFont="1" applyBorder="1" applyAlignment="1">
      <alignment horizontal="center" vertical="center" wrapText="1"/>
    </xf>
    <xf numFmtId="0" fontId="20" fillId="0" borderId="10" xfId="14" applyFont="1" applyBorder="1" applyAlignment="1">
      <alignment horizontal="center" vertical="center" wrapText="1"/>
    </xf>
    <xf numFmtId="0" fontId="15" fillId="0" borderId="7" xfId="10" applyFont="1" applyBorder="1" applyAlignment="1">
      <alignment horizontal="center" vertical="center" wrapText="1"/>
    </xf>
    <xf numFmtId="0" fontId="15" fillId="0" borderId="4" xfId="10" applyFont="1" applyBorder="1" applyAlignment="1">
      <alignment horizontal="center" vertical="center"/>
    </xf>
    <xf numFmtId="0" fontId="20" fillId="4" borderId="17" xfId="68" applyFont="1" applyFill="1" applyBorder="1" applyAlignment="1">
      <alignment horizontal="center" vertical="center"/>
    </xf>
    <xf numFmtId="0" fontId="20" fillId="4" borderId="18" xfId="68" applyFont="1" applyFill="1" applyBorder="1" applyAlignment="1">
      <alignment horizontal="center" vertical="center"/>
    </xf>
    <xf numFmtId="0" fontId="20" fillId="4" borderId="19" xfId="68" applyFont="1" applyFill="1" applyBorder="1" applyAlignment="1">
      <alignment horizontal="center" vertical="center"/>
    </xf>
    <xf numFmtId="0" fontId="20" fillId="4" borderId="5" xfId="68" applyFont="1" applyFill="1" applyBorder="1" applyAlignment="1">
      <alignment horizontal="center" vertical="center" wrapText="1"/>
    </xf>
    <xf numFmtId="0" fontId="20" fillId="4" borderId="12" xfId="68" applyFont="1" applyFill="1" applyBorder="1" applyAlignment="1">
      <alignment horizontal="center" vertical="center" wrapText="1"/>
    </xf>
    <xf numFmtId="0" fontId="20" fillId="4" borderId="4" xfId="68" quotePrefix="1" applyFont="1" applyFill="1" applyBorder="1" applyAlignment="1">
      <alignment horizontal="center" vertical="center" wrapText="1"/>
    </xf>
    <xf numFmtId="0" fontId="20" fillId="4" borderId="13" xfId="68" quotePrefix="1" applyFont="1" applyFill="1" applyBorder="1" applyAlignment="1">
      <alignment horizontal="center" vertical="center" wrapText="1"/>
    </xf>
    <xf numFmtId="0" fontId="20" fillId="4" borderId="4" xfId="68" applyFont="1" applyFill="1" applyBorder="1" applyAlignment="1">
      <alignment horizontal="center" vertical="center" wrapText="1"/>
    </xf>
    <xf numFmtId="0" fontId="20" fillId="4" borderId="13" xfId="68" applyFont="1" applyFill="1" applyBorder="1" applyAlignment="1">
      <alignment horizontal="center" vertical="center" wrapText="1"/>
    </xf>
    <xf numFmtId="0" fontId="20" fillId="4" borderId="11" xfId="68" applyFont="1" applyFill="1" applyBorder="1" applyAlignment="1">
      <alignment horizontal="center" vertical="center" wrapText="1"/>
    </xf>
    <xf numFmtId="0" fontId="12" fillId="0" borderId="0" xfId="10" applyFont="1" applyAlignment="1">
      <alignment horizontal="center" vertical="center"/>
    </xf>
    <xf numFmtId="0" fontId="12" fillId="0" borderId="6" xfId="10" applyFont="1" applyBorder="1" applyAlignment="1">
      <alignment horizontal="center" vertical="center"/>
    </xf>
    <xf numFmtId="0" fontId="12" fillId="0" borderId="3" xfId="10" applyFont="1" applyBorder="1" applyAlignment="1">
      <alignment horizontal="center" vertical="center"/>
    </xf>
    <xf numFmtId="0" fontId="12" fillId="0" borderId="9" xfId="10" applyFont="1" applyBorder="1" applyAlignment="1">
      <alignment horizontal="center" vertical="center"/>
    </xf>
    <xf numFmtId="0" fontId="12" fillId="0" borderId="4" xfId="10" applyFont="1" applyBorder="1" applyAlignment="1">
      <alignment horizontal="center" vertical="center"/>
    </xf>
    <xf numFmtId="0" fontId="12" fillId="0" borderId="0" xfId="14" applyFont="1" applyAlignment="1">
      <alignment horizontal="center" vertical="top"/>
    </xf>
    <xf numFmtId="0" fontId="8" fillId="0" borderId="4" xfId="10" applyBorder="1" applyAlignment="1">
      <alignment horizontal="center" vertical="center" wrapText="1"/>
    </xf>
    <xf numFmtId="0" fontId="8" fillId="0" borderId="4" xfId="10" applyBorder="1" applyAlignment="1">
      <alignment horizontal="center" vertical="center"/>
    </xf>
    <xf numFmtId="2" fontId="20" fillId="0" borderId="0" xfId="14" applyNumberFormat="1" applyFont="1" applyAlignment="1">
      <alignment horizontal="center" vertical="center"/>
    </xf>
    <xf numFmtId="2" fontId="20" fillId="0" borderId="0" xfId="10" applyNumberFormat="1" applyFont="1" applyAlignment="1">
      <alignment horizontal="center" vertical="center"/>
    </xf>
    <xf numFmtId="2" fontId="20" fillId="0" borderId="6" xfId="10" applyNumberFormat="1" applyFont="1" applyBorder="1" applyAlignment="1">
      <alignment horizontal="center" vertical="center"/>
    </xf>
    <xf numFmtId="2" fontId="20" fillId="0" borderId="3" xfId="10" applyNumberFormat="1" applyFont="1" applyBorder="1" applyAlignment="1">
      <alignment horizontal="center" vertical="center"/>
    </xf>
    <xf numFmtId="2" fontId="20" fillId="0" borderId="9" xfId="10" applyNumberFormat="1" applyFont="1" applyBorder="1" applyAlignment="1">
      <alignment horizontal="center" vertical="center"/>
    </xf>
    <xf numFmtId="2" fontId="20" fillId="0" borderId="24" xfId="10" applyNumberFormat="1" applyFont="1" applyBorder="1" applyAlignment="1">
      <alignment horizontal="center" vertical="center"/>
    </xf>
  </cellXfs>
  <cellStyles count="74">
    <cellStyle name="Body" xfId="1"/>
    <cellStyle name="Comma" xfId="71" builtinId="3"/>
    <cellStyle name="Comma  - Style1" xfId="2"/>
    <cellStyle name="Comma 10" xfId="73"/>
    <cellStyle name="Comma 11 2" xfId="19"/>
    <cellStyle name="Comma 2" xfId="24"/>
    <cellStyle name="Comma 2 2" xfId="25"/>
    <cellStyle name="Comma 2 2 2" xfId="63"/>
    <cellStyle name="Comma 2 3" xfId="26"/>
    <cellStyle name="Comma 2 4" xfId="56"/>
    <cellStyle name="Comma 3" xfId="27"/>
    <cellStyle name="Comma 3 2" xfId="62"/>
    <cellStyle name="Comma 4" xfId="28"/>
    <cellStyle name="Comma 4 2" xfId="64"/>
    <cellStyle name="Comma 5" xfId="29"/>
    <cellStyle name="Comma 6" xfId="48"/>
    <cellStyle name="Comma 6 2" xfId="49"/>
    <cellStyle name="Comma 6 3" xfId="50"/>
    <cellStyle name="Comma 6 4" xfId="51"/>
    <cellStyle name="Comma 7" xfId="21"/>
    <cellStyle name="Comma 8" xfId="65"/>
    <cellStyle name="Curren - Style2" xfId="3"/>
    <cellStyle name="Grey" xfId="4"/>
    <cellStyle name="Header1" xfId="5"/>
    <cellStyle name="Header2" xfId="6"/>
    <cellStyle name="Input [yellow]" xfId="7"/>
    <cellStyle name="no dec" xfId="8"/>
    <cellStyle name="Normal" xfId="0" builtinId="0"/>
    <cellStyle name="Normal - Style1" xfId="9"/>
    <cellStyle name="Normal 10" xfId="67"/>
    <cellStyle name="Normal 11" xfId="69"/>
    <cellStyle name="Normal 12" xfId="70"/>
    <cellStyle name="Normal 13" xfId="72"/>
    <cellStyle name="Normal 14 2" xfId="68"/>
    <cellStyle name="Normal 15" xfId="18"/>
    <cellStyle name="Normal 18" xfId="61"/>
    <cellStyle name="Normal 2" xfId="10"/>
    <cellStyle name="Normal 2 2" xfId="11"/>
    <cellStyle name="Normal 2 2 2" xfId="30"/>
    <cellStyle name="Normal 2 2 2 2" xfId="57"/>
    <cellStyle name="Normal 2 2_Working APR 2007-08 Mahagenco_Bhushan_1.3" xfId="31"/>
    <cellStyle name="Normal 2 3" xfId="12"/>
    <cellStyle name="Normal 2 4" xfId="52"/>
    <cellStyle name="Normal 2_ARR FINAL" xfId="32"/>
    <cellStyle name="Normal 3" xfId="13"/>
    <cellStyle name="Normal 3 2" xfId="33"/>
    <cellStyle name="Normal 3 2 2" xfId="58"/>
    <cellStyle name="Normal 39" xfId="22"/>
    <cellStyle name="Normal 4" xfId="34"/>
    <cellStyle name="Normal 4 2" xfId="59"/>
    <cellStyle name="Normal 5" xfId="35"/>
    <cellStyle name="Normal 5 2" xfId="36"/>
    <cellStyle name="Normal 6" xfId="37"/>
    <cellStyle name="Normal 7" xfId="38"/>
    <cellStyle name="Normal 8" xfId="53"/>
    <cellStyle name="Normal 9" xfId="54"/>
    <cellStyle name="Normal_FORMATS 5 YEAR ALOKE 2" xfId="14"/>
    <cellStyle name="Percent [0]_#6 Temps &amp; Contractors" xfId="15"/>
    <cellStyle name="Percent [2]" xfId="16"/>
    <cellStyle name="Percent 2" xfId="39"/>
    <cellStyle name="Percent 2 2" xfId="40"/>
    <cellStyle name="Percent 2 3" xfId="60"/>
    <cellStyle name="Percent 3" xfId="41"/>
    <cellStyle name="Percent 3 2" xfId="42"/>
    <cellStyle name="Percent 4" xfId="23"/>
    <cellStyle name="Percent 41" xfId="20"/>
    <cellStyle name="Percent 5" xfId="43"/>
    <cellStyle name="Percent 5 2" xfId="44"/>
    <cellStyle name="Percent 5 3" xfId="45"/>
    <cellStyle name="Percent 6" xfId="46"/>
    <cellStyle name="Percent 6 2" xfId="47"/>
    <cellStyle name="Percent 7" xfId="66"/>
    <cellStyle name="Style 1" xfId="17"/>
    <cellStyle name="Style 2" xfId="55"/>
  </cellStyles>
  <dxfs count="0"/>
  <tableStyles count="0" defaultTableStyle="TableStyleMedium9" defaultPivotStyle="PivotStyleLight16"/>
  <colors>
    <mruColors>
      <color rgb="FFFBCB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h1\EMAIL\Performance\PERFORMANCE\ocm\Yearly_perf\OCMJAN2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21\shared%20doc\ARR%202.6%20REV\Performance\PERFORMANCE\ocm\Yearly_perf\OCMJAN20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Performance\PERFORMANCE\ocm\Yearly_perf\OCMJAN200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2000-01"/>
      <sheetName val="04REL"/>
      <sheetName val="Inputs &amp; Assumptions"/>
      <sheetName val="Daily_input"/>
      <sheetName val="Daily_report"/>
      <sheetName val="Title"/>
      <sheetName val="CAPI_01-02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Assumptions"/>
      <sheetName val="A 3.7"/>
      <sheetName val="water_bal"/>
      <sheetName val="Daily_input"/>
      <sheetName val="Daily_report"/>
      <sheetName val="A_3_7"/>
      <sheetName val="Clause 9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04REL"/>
      <sheetName val="Daily_input"/>
      <sheetName val="Daily_report"/>
      <sheetName val="Instruction Sheet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/>
      <sheetData sheetId="17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G10"/>
  <sheetViews>
    <sheetView showGridLines="0" zoomScale="80" zoomScaleNormal="80" workbookViewId="0">
      <selection activeCell="N18" sqref="N18"/>
    </sheetView>
  </sheetViews>
  <sheetFormatPr defaultColWidth="9.28515625" defaultRowHeight="14.25"/>
  <cols>
    <col min="1" max="16384" width="9.28515625" style="103"/>
  </cols>
  <sheetData>
    <row r="10" spans="7:7" ht="23.25">
      <c r="G10" s="126" t="s">
        <v>329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B2:J21"/>
  <sheetViews>
    <sheetView showGridLines="0" tabSelected="1" zoomScale="80" zoomScaleNormal="80" workbookViewId="0">
      <selection activeCell="G19" sqref="G19"/>
    </sheetView>
  </sheetViews>
  <sheetFormatPr defaultColWidth="9.28515625" defaultRowHeight="14.25"/>
  <cols>
    <col min="1" max="1" width="5.85546875" style="103" customWidth="1"/>
    <col min="2" max="2" width="8.5703125" style="103" customWidth="1"/>
    <col min="3" max="3" width="23.28515625" style="103" customWidth="1"/>
    <col min="4" max="4" width="11.7109375" style="103" customWidth="1"/>
    <col min="5" max="6" width="12.5703125" style="103" customWidth="1"/>
    <col min="7" max="7" width="13.28515625" style="103" customWidth="1"/>
    <col min="8" max="8" width="13.5703125" style="103" customWidth="1"/>
    <col min="9" max="9" width="15.7109375" style="103" customWidth="1"/>
    <col min="10" max="10" width="14.28515625" style="103" customWidth="1"/>
    <col min="11" max="16384" width="9.28515625" style="103"/>
  </cols>
  <sheetData>
    <row r="2" spans="2:10" ht="14.25" customHeight="1">
      <c r="B2" s="260" t="s">
        <v>396</v>
      </c>
      <c r="C2" s="260"/>
      <c r="D2" s="260"/>
      <c r="E2" s="260"/>
      <c r="F2" s="260"/>
      <c r="G2" s="260"/>
      <c r="H2" s="260"/>
      <c r="I2" s="260"/>
      <c r="J2" s="260"/>
    </row>
    <row r="3" spans="2:10" ht="14.25" customHeight="1">
      <c r="B3" s="260" t="s">
        <v>379</v>
      </c>
      <c r="C3" s="260"/>
      <c r="D3" s="260"/>
      <c r="E3" s="260"/>
      <c r="F3" s="260"/>
      <c r="G3" s="260"/>
      <c r="H3" s="260"/>
      <c r="I3" s="260"/>
      <c r="J3" s="260"/>
    </row>
    <row r="4" spans="2:10" ht="14.25" customHeight="1">
      <c r="B4" s="261" t="s">
        <v>309</v>
      </c>
      <c r="C4" s="261"/>
      <c r="D4" s="261"/>
      <c r="E4" s="261"/>
      <c r="F4" s="261"/>
      <c r="G4" s="261"/>
      <c r="H4" s="261"/>
      <c r="I4" s="261"/>
      <c r="J4" s="261"/>
    </row>
    <row r="6" spans="2:10" ht="15" customHeight="1">
      <c r="B6" s="273" t="s">
        <v>186</v>
      </c>
      <c r="C6" s="264" t="s">
        <v>18</v>
      </c>
      <c r="D6" s="273" t="s">
        <v>372</v>
      </c>
      <c r="E6" s="239" t="s">
        <v>373</v>
      </c>
      <c r="F6" s="273" t="s">
        <v>225</v>
      </c>
      <c r="G6" s="273"/>
      <c r="H6" s="273"/>
      <c r="I6" s="273"/>
      <c r="J6" s="273"/>
    </row>
    <row r="7" spans="2:10" ht="15">
      <c r="B7" s="273"/>
      <c r="C7" s="264"/>
      <c r="D7" s="273"/>
      <c r="E7" s="21" t="s">
        <v>244</v>
      </c>
      <c r="F7" s="21" t="s">
        <v>374</v>
      </c>
      <c r="G7" s="21" t="s">
        <v>375</v>
      </c>
      <c r="H7" s="21" t="s">
        <v>376</v>
      </c>
      <c r="I7" s="21" t="s">
        <v>377</v>
      </c>
      <c r="J7" s="21" t="s">
        <v>378</v>
      </c>
    </row>
    <row r="8" spans="2:10" ht="15">
      <c r="B8" s="273"/>
      <c r="C8" s="264"/>
      <c r="D8" s="104" t="s">
        <v>3</v>
      </c>
      <c r="E8" s="21" t="s">
        <v>5</v>
      </c>
      <c r="F8" s="21" t="s">
        <v>8</v>
      </c>
      <c r="G8" s="21" t="s">
        <v>8</v>
      </c>
      <c r="H8" s="21" t="s">
        <v>8</v>
      </c>
      <c r="I8" s="21" t="s">
        <v>8</v>
      </c>
      <c r="J8" s="21" t="s">
        <v>8</v>
      </c>
    </row>
    <row r="9" spans="2:10" ht="15">
      <c r="B9" s="105">
        <v>1</v>
      </c>
      <c r="C9" s="30" t="s">
        <v>310</v>
      </c>
      <c r="D9" s="127"/>
      <c r="E9" s="127">
        <f>F3.1!H20</f>
        <v>0</v>
      </c>
      <c r="F9" s="127">
        <f>F3.1!H28</f>
        <v>15.04</v>
      </c>
      <c r="G9" s="127">
        <f>F3.1!H34</f>
        <v>15.65</v>
      </c>
      <c r="H9" s="127">
        <f>F3.1!H38</f>
        <v>0</v>
      </c>
      <c r="I9" s="127">
        <f>F3.1!H44</f>
        <v>0</v>
      </c>
      <c r="J9" s="127">
        <f>F3.1!H50</f>
        <v>0</v>
      </c>
    </row>
    <row r="10" spans="2:10">
      <c r="B10" s="30"/>
      <c r="C10" s="30"/>
      <c r="D10" s="115"/>
      <c r="E10" s="115"/>
      <c r="F10" s="115"/>
      <c r="G10" s="115"/>
      <c r="H10" s="115"/>
      <c r="I10" s="115"/>
      <c r="J10" s="115"/>
    </row>
    <row r="11" spans="2:10" ht="15">
      <c r="B11" s="105">
        <v>2</v>
      </c>
      <c r="C11" s="106" t="s">
        <v>176</v>
      </c>
      <c r="D11" s="115"/>
      <c r="E11" s="115"/>
      <c r="F11" s="115"/>
      <c r="G11" s="115"/>
      <c r="H11" s="115"/>
      <c r="I11" s="115"/>
      <c r="J11" s="115"/>
    </row>
    <row r="12" spans="2:10">
      <c r="B12" s="30"/>
      <c r="C12" s="30" t="s">
        <v>185</v>
      </c>
      <c r="D12" s="115"/>
      <c r="E12" s="115"/>
      <c r="F12" s="115"/>
      <c r="G12" s="115"/>
      <c r="H12" s="115"/>
      <c r="I12" s="115"/>
      <c r="J12" s="115"/>
    </row>
    <row r="13" spans="2:10">
      <c r="B13" s="30"/>
      <c r="C13" s="30" t="s">
        <v>184</v>
      </c>
      <c r="D13" s="115"/>
      <c r="E13" s="115"/>
      <c r="F13" s="115"/>
      <c r="G13" s="115"/>
      <c r="H13" s="115"/>
      <c r="I13" s="115"/>
      <c r="J13" s="115"/>
    </row>
    <row r="14" spans="2:10">
      <c r="B14" s="30"/>
      <c r="C14" s="30" t="s">
        <v>9</v>
      </c>
      <c r="D14" s="115"/>
      <c r="E14" s="115"/>
      <c r="F14" s="115"/>
      <c r="G14" s="115"/>
      <c r="H14" s="115"/>
      <c r="I14" s="115"/>
      <c r="J14" s="115"/>
    </row>
    <row r="15" spans="2:10" ht="15">
      <c r="B15" s="30"/>
      <c r="C15" s="106" t="s">
        <v>174</v>
      </c>
      <c r="D15" s="127">
        <f>SUM(D12:D14)</f>
        <v>0</v>
      </c>
      <c r="E15" s="127">
        <f>SUM(E12:E14)</f>
        <v>0</v>
      </c>
      <c r="F15" s="127">
        <f t="shared" ref="F15:J15" si="0">SUM(F12:F14)</f>
        <v>0</v>
      </c>
      <c r="G15" s="127">
        <f t="shared" si="0"/>
        <v>0</v>
      </c>
      <c r="H15" s="127">
        <f t="shared" si="0"/>
        <v>0</v>
      </c>
      <c r="I15" s="127">
        <f t="shared" si="0"/>
        <v>0</v>
      </c>
      <c r="J15" s="127">
        <f t="shared" si="0"/>
        <v>0</v>
      </c>
    </row>
    <row r="16" spans="2:10">
      <c r="B16" s="30"/>
      <c r="C16" s="30"/>
      <c r="D16" s="115"/>
      <c r="E16" s="115"/>
      <c r="F16" s="115"/>
      <c r="G16" s="115"/>
      <c r="H16" s="115"/>
      <c r="I16" s="115"/>
      <c r="J16" s="115"/>
    </row>
    <row r="17" spans="2:10">
      <c r="B17" s="105">
        <v>3</v>
      </c>
      <c r="C17" s="30" t="s">
        <v>0</v>
      </c>
      <c r="D17" s="115"/>
      <c r="E17" s="115"/>
      <c r="F17" s="115"/>
      <c r="G17" s="115"/>
      <c r="H17" s="115"/>
      <c r="I17" s="115"/>
      <c r="J17" s="115"/>
    </row>
    <row r="18" spans="2:10">
      <c r="B18" s="105">
        <v>4</v>
      </c>
      <c r="C18" s="30" t="s">
        <v>177</v>
      </c>
      <c r="D18" s="115"/>
      <c r="E18" s="115"/>
      <c r="F18" s="115">
        <f>F9</f>
        <v>15.04</v>
      </c>
      <c r="G18" s="115">
        <f>G9</f>
        <v>15.65</v>
      </c>
      <c r="H18" s="115"/>
      <c r="I18" s="115"/>
      <c r="J18" s="115"/>
    </row>
    <row r="19" spans="2:10">
      <c r="B19" s="105">
        <v>5</v>
      </c>
      <c r="C19" s="30" t="s">
        <v>311</v>
      </c>
      <c r="D19" s="115"/>
      <c r="E19" s="115"/>
      <c r="F19" s="115"/>
      <c r="G19" s="115"/>
      <c r="H19" s="115"/>
      <c r="I19" s="115"/>
      <c r="J19" s="115"/>
    </row>
    <row r="20" spans="2:10" ht="15">
      <c r="B20" s="30"/>
      <c r="C20" s="30"/>
      <c r="D20" s="122"/>
      <c r="E20" s="122"/>
      <c r="F20" s="122"/>
      <c r="G20" s="122"/>
      <c r="H20" s="122"/>
      <c r="I20" s="122"/>
      <c r="J20" s="122"/>
    </row>
    <row r="21" spans="2:10" ht="15">
      <c r="B21" s="105">
        <v>6</v>
      </c>
      <c r="C21" s="106" t="s">
        <v>312</v>
      </c>
      <c r="D21" s="127">
        <f>D15+D17+D18+D19</f>
        <v>0</v>
      </c>
      <c r="E21" s="127">
        <f>E15+E17+E18+E19</f>
        <v>0</v>
      </c>
      <c r="F21" s="127">
        <f t="shared" ref="F21:J21" si="1">F15+F17+F18+F19</f>
        <v>15.04</v>
      </c>
      <c r="G21" s="127">
        <f t="shared" si="1"/>
        <v>15.65</v>
      </c>
      <c r="H21" s="127">
        <f t="shared" si="1"/>
        <v>0</v>
      </c>
      <c r="I21" s="127">
        <f t="shared" si="1"/>
        <v>0</v>
      </c>
      <c r="J21" s="127">
        <f t="shared" si="1"/>
        <v>0</v>
      </c>
    </row>
  </sheetData>
  <mergeCells count="7">
    <mergeCell ref="F6:J6"/>
    <mergeCell ref="D6:D7"/>
    <mergeCell ref="B6:B8"/>
    <mergeCell ref="C6:C8"/>
    <mergeCell ref="B2:J2"/>
    <mergeCell ref="B3:J3"/>
    <mergeCell ref="B4:J4"/>
  </mergeCells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P75"/>
  <sheetViews>
    <sheetView showGridLines="0" topLeftCell="B61" zoomScale="90" zoomScaleNormal="90" zoomScaleSheetLayoutView="90" workbookViewId="0">
      <selection activeCell="D30" sqref="D30"/>
    </sheetView>
  </sheetViews>
  <sheetFormatPr defaultColWidth="9.28515625" defaultRowHeight="14.25"/>
  <cols>
    <col min="1" max="1" width="4.28515625" style="5" customWidth="1"/>
    <col min="2" max="2" width="9.28515625" style="5"/>
    <col min="3" max="3" width="23.7109375" style="5" customWidth="1"/>
    <col min="4" max="4" width="14.28515625" style="5" customWidth="1"/>
    <col min="5" max="6" width="13.28515625" style="5" customWidth="1"/>
    <col min="7" max="7" width="10.7109375" style="5" customWidth="1"/>
    <col min="8" max="8" width="14.7109375" style="5" customWidth="1"/>
    <col min="9" max="9" width="10.7109375" style="5" customWidth="1"/>
    <col min="10" max="10" width="15.28515625" style="5" customWidth="1"/>
    <col min="11" max="12" width="10.7109375" style="5" customWidth="1"/>
    <col min="13" max="13" width="13.7109375" style="5" customWidth="1"/>
    <col min="14" max="14" width="15.28515625" style="5" customWidth="1"/>
    <col min="15" max="15" width="10.7109375" style="5" customWidth="1"/>
    <col min="16" max="16" width="13.7109375" style="5" bestFit="1" customWidth="1"/>
    <col min="17" max="22" width="11.7109375" style="5" bestFit="1" customWidth="1"/>
    <col min="23" max="16384" width="9.28515625" style="5"/>
  </cols>
  <sheetData>
    <row r="1" spans="2:15" ht="15">
      <c r="B1" s="26"/>
    </row>
    <row r="2" spans="2:15" ht="15">
      <c r="B2" s="260" t="s">
        <v>396</v>
      </c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</row>
    <row r="3" spans="2:15" ht="15">
      <c r="B3" s="260" t="s">
        <v>379</v>
      </c>
      <c r="C3" s="260"/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260"/>
    </row>
    <row r="4" spans="2:15" ht="15">
      <c r="B4" s="261" t="s">
        <v>278</v>
      </c>
      <c r="C4" s="261"/>
      <c r="D4" s="261"/>
      <c r="E4" s="261"/>
      <c r="F4" s="261"/>
      <c r="G4" s="261"/>
      <c r="H4" s="261"/>
      <c r="I4" s="261"/>
      <c r="J4" s="261"/>
      <c r="K4" s="261"/>
      <c r="L4" s="261"/>
      <c r="M4" s="261"/>
      <c r="N4" s="261"/>
      <c r="O4" s="261"/>
    </row>
    <row r="5" spans="2:15" ht="15.75" thickBot="1">
      <c r="K5" s="37"/>
      <c r="O5" s="35" t="s">
        <v>4</v>
      </c>
    </row>
    <row r="6" spans="2:15" ht="15">
      <c r="B6" s="278" t="s">
        <v>372</v>
      </c>
      <c r="C6" s="279"/>
      <c r="D6" s="279"/>
      <c r="E6" s="279"/>
      <c r="F6" s="279"/>
      <c r="G6" s="279"/>
      <c r="H6" s="279"/>
      <c r="I6" s="279"/>
      <c r="J6" s="279"/>
      <c r="K6" s="279"/>
      <c r="L6" s="279"/>
      <c r="M6" s="279"/>
      <c r="N6" s="279"/>
      <c r="O6" s="280"/>
    </row>
    <row r="7" spans="2:15" ht="14.25" customHeight="1">
      <c r="B7" s="281" t="s">
        <v>2</v>
      </c>
      <c r="C7" s="283" t="s">
        <v>274</v>
      </c>
      <c r="D7" s="285" t="s">
        <v>261</v>
      </c>
      <c r="E7" s="285" t="s">
        <v>262</v>
      </c>
      <c r="F7" s="285" t="s">
        <v>263</v>
      </c>
      <c r="G7" s="285"/>
      <c r="H7" s="285"/>
      <c r="I7" s="285"/>
      <c r="J7" s="285" t="s">
        <v>264</v>
      </c>
      <c r="K7" s="285"/>
      <c r="L7" s="285"/>
      <c r="M7" s="285"/>
      <c r="N7" s="285" t="s">
        <v>265</v>
      </c>
      <c r="O7" s="287"/>
    </row>
    <row r="8" spans="2:15" ht="60.75" thickBot="1">
      <c r="B8" s="282"/>
      <c r="C8" s="284"/>
      <c r="D8" s="286"/>
      <c r="E8" s="286"/>
      <c r="F8" s="66" t="s">
        <v>266</v>
      </c>
      <c r="G8" s="66" t="s">
        <v>126</v>
      </c>
      <c r="H8" s="66" t="s">
        <v>267</v>
      </c>
      <c r="I8" s="66" t="s">
        <v>268</v>
      </c>
      <c r="J8" s="66" t="s">
        <v>269</v>
      </c>
      <c r="K8" s="66" t="s">
        <v>126</v>
      </c>
      <c r="L8" s="66" t="s">
        <v>270</v>
      </c>
      <c r="M8" s="66" t="s">
        <v>271</v>
      </c>
      <c r="N8" s="66" t="s">
        <v>266</v>
      </c>
      <c r="O8" s="67" t="s">
        <v>268</v>
      </c>
    </row>
    <row r="9" spans="2:15" ht="15">
      <c r="B9" s="65">
        <v>1</v>
      </c>
      <c r="C9" s="68" t="s">
        <v>383</v>
      </c>
      <c r="D9" s="69">
        <v>0</v>
      </c>
      <c r="E9" s="70">
        <v>0</v>
      </c>
      <c r="F9" s="71">
        <v>0</v>
      </c>
      <c r="G9" s="72">
        <v>0</v>
      </c>
      <c r="H9" s="71">
        <v>0</v>
      </c>
      <c r="I9" s="134">
        <f>F9+G9-H9</f>
        <v>0</v>
      </c>
      <c r="J9" s="135">
        <v>0</v>
      </c>
      <c r="K9" s="136">
        <v>0</v>
      </c>
      <c r="L9" s="137"/>
      <c r="M9" s="138">
        <f>J9+K9-L9</f>
        <v>0</v>
      </c>
      <c r="N9" s="139">
        <f>F9-J9</f>
        <v>0</v>
      </c>
      <c r="O9" s="139">
        <f>I9-M9</f>
        <v>0</v>
      </c>
    </row>
    <row r="10" spans="2:15" ht="15">
      <c r="B10" s="73">
        <v>2</v>
      </c>
      <c r="C10" s="74" t="s">
        <v>116</v>
      </c>
      <c r="D10" s="75">
        <v>1100</v>
      </c>
      <c r="E10" s="76">
        <v>0</v>
      </c>
      <c r="F10" s="77">
        <v>0.39882440000000002</v>
      </c>
      <c r="G10" s="78">
        <v>0</v>
      </c>
      <c r="H10" s="77">
        <v>0</v>
      </c>
      <c r="I10" s="140">
        <f>F10+G10-H10</f>
        <v>0.39882440000000002</v>
      </c>
      <c r="J10" s="141">
        <v>0.121322385</v>
      </c>
      <c r="K10" s="142">
        <v>1.3320735E-2</v>
      </c>
      <c r="L10" s="143"/>
      <c r="M10" s="144">
        <f t="shared" ref="M10:M12" si="0">J10+K10-L10</f>
        <v>0.13464312000000001</v>
      </c>
      <c r="N10" s="140">
        <f t="shared" ref="N10:N12" si="1">F10-J10</f>
        <v>0.27750201500000005</v>
      </c>
      <c r="O10" s="140">
        <f t="shared" ref="O10:O12" si="2">I10-M10</f>
        <v>0.26418128000000002</v>
      </c>
    </row>
    <row r="11" spans="2:15" ht="15">
      <c r="B11" s="73">
        <v>3</v>
      </c>
      <c r="C11" s="80" t="s">
        <v>384</v>
      </c>
      <c r="D11" s="75">
        <v>0</v>
      </c>
      <c r="E11" s="76">
        <v>0</v>
      </c>
      <c r="F11" s="77">
        <v>0</v>
      </c>
      <c r="G11" s="78">
        <v>0</v>
      </c>
      <c r="H11" s="77">
        <v>0</v>
      </c>
      <c r="I11" s="140">
        <f t="shared" ref="I11:I12" si="3">F11+G11-H11</f>
        <v>0</v>
      </c>
      <c r="J11" s="141">
        <v>0</v>
      </c>
      <c r="K11" s="142">
        <v>0</v>
      </c>
      <c r="L11" s="143"/>
      <c r="M11" s="144">
        <f t="shared" si="0"/>
        <v>0</v>
      </c>
      <c r="N11" s="140">
        <f t="shared" si="1"/>
        <v>0</v>
      </c>
      <c r="O11" s="140">
        <f t="shared" si="2"/>
        <v>0</v>
      </c>
    </row>
    <row r="12" spans="2:15" ht="15.75" thickBot="1">
      <c r="B12" s="73">
        <v>4</v>
      </c>
      <c r="C12" s="80" t="s">
        <v>115</v>
      </c>
      <c r="D12" s="75">
        <v>1300</v>
      </c>
      <c r="E12" s="81">
        <v>0</v>
      </c>
      <c r="F12" s="77">
        <v>2.8500029819999999</v>
      </c>
      <c r="G12" s="78">
        <v>0</v>
      </c>
      <c r="H12" s="79">
        <v>0</v>
      </c>
      <c r="I12" s="140">
        <f t="shared" si="3"/>
        <v>2.8500029819999999</v>
      </c>
      <c r="J12" s="141">
        <v>1.258846408415772</v>
      </c>
      <c r="K12" s="142">
        <v>0.17262954699999999</v>
      </c>
      <c r="L12" s="143"/>
      <c r="M12" s="144">
        <f t="shared" si="0"/>
        <v>1.4314759554157721</v>
      </c>
      <c r="N12" s="140">
        <f t="shared" si="1"/>
        <v>1.5911565735842279</v>
      </c>
      <c r="O12" s="140">
        <f t="shared" si="2"/>
        <v>1.4185270265842278</v>
      </c>
    </row>
    <row r="13" spans="2:15" ht="15">
      <c r="B13" s="65">
        <v>5</v>
      </c>
      <c r="C13" s="68" t="s">
        <v>385</v>
      </c>
      <c r="D13" s="69">
        <v>0</v>
      </c>
      <c r="E13" s="70">
        <v>0</v>
      </c>
      <c r="F13" s="71">
        <v>0</v>
      </c>
      <c r="G13" s="72">
        <v>0</v>
      </c>
      <c r="H13" s="71">
        <v>0</v>
      </c>
      <c r="I13" s="134">
        <f>F13+G13-H13</f>
        <v>0</v>
      </c>
      <c r="J13" s="135">
        <v>0</v>
      </c>
      <c r="K13" s="136">
        <v>0</v>
      </c>
      <c r="L13" s="137"/>
      <c r="M13" s="138">
        <f>J13+K13-L13</f>
        <v>0</v>
      </c>
      <c r="N13" s="139">
        <f>F13-J13</f>
        <v>0</v>
      </c>
      <c r="O13" s="139">
        <f>I13-M13</f>
        <v>0</v>
      </c>
    </row>
    <row r="14" spans="2:15" ht="15">
      <c r="B14" s="73">
        <v>6</v>
      </c>
      <c r="C14" s="74" t="s">
        <v>386</v>
      </c>
      <c r="D14" s="75">
        <v>1500</v>
      </c>
      <c r="E14" s="76">
        <v>0</v>
      </c>
      <c r="F14" s="77">
        <v>26.491172618</v>
      </c>
      <c r="G14" s="78">
        <v>0</v>
      </c>
      <c r="H14" s="77">
        <v>0</v>
      </c>
      <c r="I14" s="140">
        <f>F14+G14-H14</f>
        <v>26.491172618</v>
      </c>
      <c r="J14" s="141">
        <v>9.009831206584229</v>
      </c>
      <c r="K14" s="142">
        <v>0.39890686085714266</v>
      </c>
      <c r="L14" s="143"/>
      <c r="M14" s="144">
        <v>9.4087380674413712</v>
      </c>
      <c r="N14" s="140">
        <f t="shared" ref="N14:N16" si="4">F14-J14</f>
        <v>17.481341411415769</v>
      </c>
      <c r="O14" s="140">
        <f t="shared" ref="O14:O16" si="5">I14-M14</f>
        <v>17.082434550558631</v>
      </c>
    </row>
    <row r="15" spans="2:15" ht="15">
      <c r="B15" s="73">
        <v>7</v>
      </c>
      <c r="C15" s="80" t="s">
        <v>387</v>
      </c>
      <c r="D15" s="75">
        <v>0</v>
      </c>
      <c r="E15" s="76">
        <v>0</v>
      </c>
      <c r="F15" s="77">
        <v>0</v>
      </c>
      <c r="G15" s="78">
        <v>0</v>
      </c>
      <c r="H15" s="77">
        <v>0</v>
      </c>
      <c r="I15" s="140">
        <f t="shared" ref="I15:I16" si="6">F15+G15-H15</f>
        <v>0</v>
      </c>
      <c r="J15" s="141">
        <v>0</v>
      </c>
      <c r="K15" s="142">
        <v>0</v>
      </c>
      <c r="L15" s="143"/>
      <c r="M15" s="144">
        <f t="shared" ref="M15:M16" si="7">J15+K15-L15</f>
        <v>0</v>
      </c>
      <c r="N15" s="140">
        <f t="shared" si="4"/>
        <v>0</v>
      </c>
      <c r="O15" s="140">
        <f t="shared" si="5"/>
        <v>0</v>
      </c>
    </row>
    <row r="16" spans="2:15" ht="15.75" thickBot="1">
      <c r="B16" s="73">
        <v>8</v>
      </c>
      <c r="C16" s="80" t="s">
        <v>120</v>
      </c>
      <c r="D16" s="75">
        <v>0</v>
      </c>
      <c r="E16" s="81">
        <v>0</v>
      </c>
      <c r="F16" s="77">
        <v>0</v>
      </c>
      <c r="G16" s="78">
        <v>0</v>
      </c>
      <c r="H16" s="79">
        <v>0</v>
      </c>
      <c r="I16" s="140">
        <f t="shared" si="6"/>
        <v>0</v>
      </c>
      <c r="J16" s="141">
        <v>0</v>
      </c>
      <c r="K16" s="142">
        <v>0</v>
      </c>
      <c r="L16" s="143"/>
      <c r="M16" s="144">
        <f t="shared" si="7"/>
        <v>0</v>
      </c>
      <c r="N16" s="140">
        <f t="shared" si="4"/>
        <v>0</v>
      </c>
      <c r="O16" s="140">
        <f t="shared" si="5"/>
        <v>0</v>
      </c>
    </row>
    <row r="17" spans="2:16" ht="15">
      <c r="B17" s="65">
        <v>9</v>
      </c>
      <c r="C17" s="68" t="s">
        <v>388</v>
      </c>
      <c r="D17" s="69">
        <v>0</v>
      </c>
      <c r="E17" s="70">
        <v>0</v>
      </c>
      <c r="F17" s="71">
        <v>0</v>
      </c>
      <c r="G17" s="72">
        <v>0</v>
      </c>
      <c r="H17" s="71">
        <v>0</v>
      </c>
      <c r="I17" s="134">
        <f>F17+G17-H17</f>
        <v>0</v>
      </c>
      <c r="J17" s="135">
        <v>0</v>
      </c>
      <c r="K17" s="136">
        <v>0</v>
      </c>
      <c r="L17" s="137"/>
      <c r="M17" s="138">
        <f>J17+K17-L17</f>
        <v>0</v>
      </c>
      <c r="N17" s="139">
        <f>F17-J17</f>
        <v>0</v>
      </c>
      <c r="O17" s="139">
        <f>I17-M17</f>
        <v>0</v>
      </c>
    </row>
    <row r="18" spans="2:16" ht="15">
      <c r="B18" s="73">
        <v>10</v>
      </c>
      <c r="C18" s="74" t="s">
        <v>389</v>
      </c>
      <c r="D18" s="75">
        <v>0</v>
      </c>
      <c r="E18" s="76">
        <v>0</v>
      </c>
      <c r="F18" s="77">
        <v>0</v>
      </c>
      <c r="G18" s="78">
        <v>0</v>
      </c>
      <c r="H18" s="77">
        <v>0</v>
      </c>
      <c r="I18" s="140">
        <f>F18+G18-H18</f>
        <v>0</v>
      </c>
      <c r="J18" s="141">
        <v>0</v>
      </c>
      <c r="K18" s="142">
        <v>0</v>
      </c>
      <c r="L18" s="143"/>
      <c r="M18" s="144">
        <f t="shared" ref="M18:M20" si="8">J18+K18-L18</f>
        <v>0</v>
      </c>
      <c r="N18" s="140">
        <f t="shared" ref="N18:N20" si="9">F18-J18</f>
        <v>0</v>
      </c>
      <c r="O18" s="140">
        <f t="shared" ref="O18:O20" si="10">I18-M18</f>
        <v>0</v>
      </c>
    </row>
    <row r="19" spans="2:16" ht="15">
      <c r="B19" s="73">
        <v>11</v>
      </c>
      <c r="C19" s="80" t="s">
        <v>122</v>
      </c>
      <c r="D19" s="75">
        <v>0</v>
      </c>
      <c r="E19" s="76">
        <v>0</v>
      </c>
      <c r="F19" s="77">
        <v>0</v>
      </c>
      <c r="G19" s="78">
        <v>0</v>
      </c>
      <c r="H19" s="77">
        <v>0</v>
      </c>
      <c r="I19" s="140">
        <f t="shared" ref="I19:I20" si="11">F19+G19-H19</f>
        <v>0</v>
      </c>
      <c r="J19" s="141">
        <v>0</v>
      </c>
      <c r="K19" s="142">
        <v>0</v>
      </c>
      <c r="L19" s="143"/>
      <c r="M19" s="144">
        <f t="shared" si="8"/>
        <v>0</v>
      </c>
      <c r="N19" s="140">
        <f t="shared" si="9"/>
        <v>0</v>
      </c>
      <c r="O19" s="140">
        <f t="shared" si="10"/>
        <v>0</v>
      </c>
      <c r="P19" s="176"/>
    </row>
    <row r="20" spans="2:16" ht="15">
      <c r="B20" s="73">
        <v>12</v>
      </c>
      <c r="C20" s="80" t="s">
        <v>390</v>
      </c>
      <c r="D20" s="75">
        <v>0</v>
      </c>
      <c r="E20" s="81">
        <v>0</v>
      </c>
      <c r="F20" s="77">
        <v>0</v>
      </c>
      <c r="G20" s="78">
        <v>0</v>
      </c>
      <c r="H20" s="79">
        <v>0</v>
      </c>
      <c r="I20" s="140">
        <f t="shared" si="11"/>
        <v>0</v>
      </c>
      <c r="J20" s="141">
        <v>0</v>
      </c>
      <c r="K20" s="142">
        <v>0</v>
      </c>
      <c r="L20" s="143"/>
      <c r="M20" s="144">
        <f t="shared" si="8"/>
        <v>0</v>
      </c>
      <c r="N20" s="140">
        <f t="shared" si="9"/>
        <v>0</v>
      </c>
      <c r="O20" s="140">
        <f t="shared" si="10"/>
        <v>0</v>
      </c>
      <c r="P20" s="176"/>
    </row>
    <row r="21" spans="2:16" ht="15.75" thickBot="1">
      <c r="B21" s="82"/>
      <c r="C21" s="83" t="s">
        <v>127</v>
      </c>
      <c r="D21" s="83"/>
      <c r="E21" s="145"/>
      <c r="F21" s="146">
        <f>SUM(F9:F20)</f>
        <v>29.740000000000002</v>
      </c>
      <c r="G21" s="146">
        <f t="shared" ref="G21:O21" si="12">SUM(G9:G20)</f>
        <v>0</v>
      </c>
      <c r="H21" s="146">
        <f t="shared" si="12"/>
        <v>0</v>
      </c>
      <c r="I21" s="146">
        <f t="shared" si="12"/>
        <v>29.740000000000002</v>
      </c>
      <c r="J21" s="147">
        <v>10.39</v>
      </c>
      <c r="K21" s="146">
        <v>0.58485714285714274</v>
      </c>
      <c r="L21" s="148">
        <f t="shared" si="12"/>
        <v>0</v>
      </c>
      <c r="M21" s="147">
        <f>J21+K21</f>
        <v>10.974857142857143</v>
      </c>
      <c r="N21" s="146">
        <f t="shared" si="12"/>
        <v>19.349999999999998</v>
      </c>
      <c r="O21" s="146">
        <f t="shared" si="12"/>
        <v>18.765142857142859</v>
      </c>
      <c r="P21" s="176"/>
    </row>
    <row r="22" spans="2:16" ht="15" thickBot="1">
      <c r="F22" s="176">
        <f>SUM(F9:F20)</f>
        <v>29.740000000000002</v>
      </c>
      <c r="G22" s="176">
        <f t="shared" ref="G22:O22" si="13">SUM(G9:G20)</f>
        <v>0</v>
      </c>
      <c r="H22" s="176">
        <f t="shared" si="13"/>
        <v>0</v>
      </c>
      <c r="I22" s="176">
        <f t="shared" si="13"/>
        <v>29.740000000000002</v>
      </c>
      <c r="J22" s="176">
        <f t="shared" si="13"/>
        <v>10.39</v>
      </c>
      <c r="K22" s="176">
        <f t="shared" si="13"/>
        <v>0.58485714285714263</v>
      </c>
      <c r="L22" s="176">
        <f t="shared" si="13"/>
        <v>0</v>
      </c>
      <c r="M22" s="176">
        <f t="shared" si="13"/>
        <v>10.974857142857143</v>
      </c>
      <c r="N22" s="176">
        <f t="shared" si="13"/>
        <v>19.349999999999998</v>
      </c>
      <c r="O22" s="176">
        <f t="shared" si="13"/>
        <v>18.765142857142859</v>
      </c>
      <c r="P22" s="176"/>
    </row>
    <row r="23" spans="2:16" ht="15">
      <c r="B23" s="278" t="s">
        <v>373</v>
      </c>
      <c r="C23" s="279"/>
      <c r="D23" s="279"/>
      <c r="E23" s="279"/>
      <c r="F23" s="279"/>
      <c r="G23" s="279"/>
      <c r="H23" s="279"/>
      <c r="I23" s="279"/>
      <c r="J23" s="279"/>
      <c r="K23" s="279"/>
      <c r="L23" s="279"/>
      <c r="M23" s="279"/>
      <c r="N23" s="279"/>
      <c r="O23" s="280"/>
    </row>
    <row r="24" spans="2:16" ht="14.25" customHeight="1">
      <c r="B24" s="281" t="s">
        <v>2</v>
      </c>
      <c r="C24" s="283" t="s">
        <v>274</v>
      </c>
      <c r="D24" s="285" t="s">
        <v>261</v>
      </c>
      <c r="E24" s="285" t="s">
        <v>262</v>
      </c>
      <c r="F24" s="285" t="s">
        <v>263</v>
      </c>
      <c r="G24" s="285"/>
      <c r="H24" s="285"/>
      <c r="I24" s="285"/>
      <c r="J24" s="285" t="s">
        <v>264</v>
      </c>
      <c r="K24" s="285"/>
      <c r="L24" s="285"/>
      <c r="M24" s="285"/>
      <c r="N24" s="285" t="s">
        <v>265</v>
      </c>
      <c r="O24" s="287"/>
    </row>
    <row r="25" spans="2:16" ht="60.75" thickBot="1">
      <c r="B25" s="282"/>
      <c r="C25" s="284"/>
      <c r="D25" s="286"/>
      <c r="E25" s="286"/>
      <c r="F25" s="66" t="s">
        <v>266</v>
      </c>
      <c r="G25" s="66" t="s">
        <v>126</v>
      </c>
      <c r="H25" s="66" t="s">
        <v>267</v>
      </c>
      <c r="I25" s="66" t="s">
        <v>268</v>
      </c>
      <c r="J25" s="66" t="s">
        <v>269</v>
      </c>
      <c r="K25" s="66" t="s">
        <v>126</v>
      </c>
      <c r="L25" s="66" t="s">
        <v>270</v>
      </c>
      <c r="M25" s="66" t="s">
        <v>271</v>
      </c>
      <c r="N25" s="66" t="s">
        <v>266</v>
      </c>
      <c r="O25" s="67" t="s">
        <v>268</v>
      </c>
    </row>
    <row r="26" spans="2:16" ht="15">
      <c r="B26" s="65">
        <v>1</v>
      </c>
      <c r="C26" s="68" t="s">
        <v>212</v>
      </c>
      <c r="D26" s="69"/>
      <c r="E26" s="70"/>
      <c r="F26" s="134">
        <f>I17</f>
        <v>0</v>
      </c>
      <c r="G26" s="72"/>
      <c r="H26" s="71"/>
      <c r="I26" s="134">
        <f>F26+G26-H26</f>
        <v>0</v>
      </c>
      <c r="J26" s="135"/>
      <c r="K26" s="136">
        <f>AVERAGE(F26,I26)*E26</f>
        <v>0</v>
      </c>
      <c r="L26" s="137"/>
      <c r="M26" s="138">
        <f>J26+K26-L26</f>
        <v>0</v>
      </c>
      <c r="N26" s="139">
        <f>F26-J26</f>
        <v>0</v>
      </c>
      <c r="O26" s="139">
        <f>I26-M26</f>
        <v>0</v>
      </c>
    </row>
    <row r="27" spans="2:16" ht="15">
      <c r="B27" s="73">
        <v>2</v>
      </c>
      <c r="C27" s="74" t="s">
        <v>116</v>
      </c>
      <c r="D27" s="75"/>
      <c r="E27" s="76"/>
      <c r="F27" s="140">
        <f>I18</f>
        <v>0</v>
      </c>
      <c r="G27" s="78"/>
      <c r="H27" s="77"/>
      <c r="I27" s="140">
        <f>F27+G27-H27</f>
        <v>0</v>
      </c>
      <c r="J27" s="141"/>
      <c r="K27" s="142">
        <f t="shared" ref="K27:K29" si="14">AVERAGE(F27,I27)*E27</f>
        <v>0</v>
      </c>
      <c r="L27" s="143"/>
      <c r="M27" s="144">
        <f t="shared" ref="M27:M29" si="15">J27+K27-L27</f>
        <v>0</v>
      </c>
      <c r="N27" s="140">
        <f t="shared" ref="N27:N29" si="16">F27-J27</f>
        <v>0</v>
      </c>
      <c r="O27" s="140">
        <f t="shared" ref="O27:O29" si="17">I27-M27</f>
        <v>0</v>
      </c>
    </row>
    <row r="28" spans="2:16" ht="15">
      <c r="B28" s="73">
        <v>3</v>
      </c>
      <c r="C28" s="80" t="s">
        <v>273</v>
      </c>
      <c r="D28" s="75"/>
      <c r="E28" s="76"/>
      <c r="F28" s="140">
        <f>I19</f>
        <v>0</v>
      </c>
      <c r="G28" s="78"/>
      <c r="H28" s="77"/>
      <c r="I28" s="140">
        <f t="shared" ref="I28:I29" si="18">F28+G28-H28</f>
        <v>0</v>
      </c>
      <c r="J28" s="141"/>
      <c r="K28" s="142">
        <f t="shared" si="14"/>
        <v>0</v>
      </c>
      <c r="L28" s="143"/>
      <c r="M28" s="144">
        <f t="shared" si="15"/>
        <v>0</v>
      </c>
      <c r="N28" s="140">
        <f t="shared" si="16"/>
        <v>0</v>
      </c>
      <c r="O28" s="140">
        <f t="shared" si="17"/>
        <v>0</v>
      </c>
    </row>
    <row r="29" spans="2:16" ht="15">
      <c r="B29" s="73"/>
      <c r="C29" s="80" t="s">
        <v>9</v>
      </c>
      <c r="D29" s="75"/>
      <c r="E29" s="81"/>
      <c r="F29" s="140">
        <f>I20</f>
        <v>0</v>
      </c>
      <c r="G29" s="78"/>
      <c r="H29" s="79"/>
      <c r="I29" s="140">
        <f t="shared" si="18"/>
        <v>0</v>
      </c>
      <c r="J29" s="141"/>
      <c r="K29" s="142">
        <f t="shared" si="14"/>
        <v>0</v>
      </c>
      <c r="L29" s="143"/>
      <c r="M29" s="144">
        <f t="shared" si="15"/>
        <v>0</v>
      </c>
      <c r="N29" s="140">
        <f t="shared" si="16"/>
        <v>0</v>
      </c>
      <c r="O29" s="140">
        <f t="shared" si="17"/>
        <v>0</v>
      </c>
    </row>
    <row r="30" spans="2:16" ht="15.75" thickBot="1">
      <c r="B30" s="82"/>
      <c r="C30" s="83" t="s">
        <v>127</v>
      </c>
      <c r="D30" s="83"/>
      <c r="E30" s="145">
        <f>IFERROR((K30-L30)/AVERAGE(F30,I30),0)</f>
        <v>1.9665673936016904E-2</v>
      </c>
      <c r="F30" s="146">
        <f>I21</f>
        <v>29.740000000000002</v>
      </c>
      <c r="G30" s="146">
        <f t="shared" ref="G30:O30" si="19">SUM(G26:G29)</f>
        <v>0</v>
      </c>
      <c r="H30" s="146">
        <f t="shared" si="19"/>
        <v>0</v>
      </c>
      <c r="I30" s="146">
        <f>F30+G30</f>
        <v>29.740000000000002</v>
      </c>
      <c r="J30" s="147">
        <f>M21</f>
        <v>10.974857142857143</v>
      </c>
      <c r="K30" s="146">
        <v>0.58485714285714274</v>
      </c>
      <c r="L30" s="148">
        <f t="shared" si="19"/>
        <v>0</v>
      </c>
      <c r="M30" s="147">
        <f>J30+K30</f>
        <v>11.559714285714286</v>
      </c>
      <c r="N30" s="146">
        <f t="shared" si="19"/>
        <v>0</v>
      </c>
      <c r="O30" s="146">
        <f t="shared" si="19"/>
        <v>0</v>
      </c>
    </row>
    <row r="31" spans="2:16" ht="15" thickBot="1"/>
    <row r="32" spans="2:16" ht="15">
      <c r="B32" s="278" t="s">
        <v>374</v>
      </c>
      <c r="C32" s="279"/>
      <c r="D32" s="279"/>
      <c r="E32" s="279"/>
      <c r="F32" s="279"/>
      <c r="G32" s="279"/>
      <c r="H32" s="279"/>
      <c r="I32" s="279"/>
      <c r="J32" s="279"/>
      <c r="K32" s="279"/>
      <c r="L32" s="279"/>
      <c r="M32" s="279"/>
      <c r="N32" s="279"/>
      <c r="O32" s="280"/>
    </row>
    <row r="33" spans="2:15" ht="15">
      <c r="B33" s="281" t="s">
        <v>2</v>
      </c>
      <c r="C33" s="283" t="s">
        <v>274</v>
      </c>
      <c r="D33" s="285" t="s">
        <v>261</v>
      </c>
      <c r="E33" s="285" t="s">
        <v>262</v>
      </c>
      <c r="F33" s="285" t="s">
        <v>263</v>
      </c>
      <c r="G33" s="285"/>
      <c r="H33" s="285"/>
      <c r="I33" s="285"/>
      <c r="J33" s="285" t="s">
        <v>264</v>
      </c>
      <c r="K33" s="285"/>
      <c r="L33" s="285"/>
      <c r="M33" s="285"/>
      <c r="N33" s="285" t="s">
        <v>265</v>
      </c>
      <c r="O33" s="287"/>
    </row>
    <row r="34" spans="2:15" ht="60.75" thickBot="1">
      <c r="B34" s="282"/>
      <c r="C34" s="284"/>
      <c r="D34" s="286"/>
      <c r="E34" s="286"/>
      <c r="F34" s="66" t="s">
        <v>266</v>
      </c>
      <c r="G34" s="66" t="s">
        <v>126</v>
      </c>
      <c r="H34" s="66" t="s">
        <v>267</v>
      </c>
      <c r="I34" s="66" t="s">
        <v>268</v>
      </c>
      <c r="J34" s="66" t="s">
        <v>269</v>
      </c>
      <c r="K34" s="66" t="s">
        <v>126</v>
      </c>
      <c r="L34" s="66" t="s">
        <v>270</v>
      </c>
      <c r="M34" s="66" t="s">
        <v>271</v>
      </c>
      <c r="N34" s="66" t="s">
        <v>266</v>
      </c>
      <c r="O34" s="67" t="s">
        <v>268</v>
      </c>
    </row>
    <row r="35" spans="2:15" ht="15">
      <c r="B35" s="65">
        <v>1</v>
      </c>
      <c r="C35" s="68" t="s">
        <v>212</v>
      </c>
      <c r="D35" s="69"/>
      <c r="E35" s="70"/>
      <c r="F35" s="134">
        <f>I26</f>
        <v>0</v>
      </c>
      <c r="G35" s="72"/>
      <c r="H35" s="71"/>
      <c r="I35" s="134">
        <f>F35+G35-H35</f>
        <v>0</v>
      </c>
      <c r="J35" s="135"/>
      <c r="K35" s="136">
        <f>AVERAGE(F35,I35)*E35</f>
        <v>0</v>
      </c>
      <c r="L35" s="137"/>
      <c r="M35" s="138">
        <f>J35+K35-L35</f>
        <v>0</v>
      </c>
      <c r="N35" s="139">
        <f>F35-J35</f>
        <v>0</v>
      </c>
      <c r="O35" s="139">
        <f>I35-M35</f>
        <v>0</v>
      </c>
    </row>
    <row r="36" spans="2:15" ht="15">
      <c r="B36" s="73">
        <v>2</v>
      </c>
      <c r="C36" s="74" t="s">
        <v>116</v>
      </c>
      <c r="D36" s="75"/>
      <c r="E36" s="76"/>
      <c r="F36" s="140">
        <f>I27</f>
        <v>0</v>
      </c>
      <c r="G36" s="78"/>
      <c r="H36" s="77"/>
      <c r="I36" s="140">
        <f>F36+G36-H36</f>
        <v>0</v>
      </c>
      <c r="J36" s="141"/>
      <c r="K36" s="142">
        <f t="shared" ref="K36:K38" si="20">AVERAGE(F36,I36)*E36</f>
        <v>0</v>
      </c>
      <c r="L36" s="143"/>
      <c r="M36" s="144">
        <f t="shared" ref="M36:M38" si="21">J36+K36-L36</f>
        <v>0</v>
      </c>
      <c r="N36" s="140">
        <f t="shared" ref="N36:N38" si="22">F36-J36</f>
        <v>0</v>
      </c>
      <c r="O36" s="140">
        <f t="shared" ref="O36:O38" si="23">I36-M36</f>
        <v>0</v>
      </c>
    </row>
    <row r="37" spans="2:15" ht="15">
      <c r="B37" s="73">
        <v>3</v>
      </c>
      <c r="C37" s="80" t="s">
        <v>273</v>
      </c>
      <c r="D37" s="75"/>
      <c r="E37" s="76"/>
      <c r="F37" s="140">
        <f>I28</f>
        <v>0</v>
      </c>
      <c r="G37" s="78"/>
      <c r="H37" s="77"/>
      <c r="I37" s="140">
        <f t="shared" ref="I37:I38" si="24">F37+G37-H37</f>
        <v>0</v>
      </c>
      <c r="J37" s="141"/>
      <c r="K37" s="142">
        <f t="shared" si="20"/>
        <v>0</v>
      </c>
      <c r="L37" s="143"/>
      <c r="M37" s="144">
        <f t="shared" si="21"/>
        <v>0</v>
      </c>
      <c r="N37" s="140">
        <f t="shared" si="22"/>
        <v>0</v>
      </c>
      <c r="O37" s="140">
        <f t="shared" si="23"/>
        <v>0</v>
      </c>
    </row>
    <row r="38" spans="2:15" ht="15">
      <c r="B38" s="73"/>
      <c r="C38" s="80" t="s">
        <v>9</v>
      </c>
      <c r="D38" s="75"/>
      <c r="E38" s="81"/>
      <c r="F38" s="140">
        <f>I29</f>
        <v>0</v>
      </c>
      <c r="G38" s="78"/>
      <c r="H38" s="79"/>
      <c r="I38" s="140">
        <f t="shared" si="24"/>
        <v>0</v>
      </c>
      <c r="J38" s="141"/>
      <c r="K38" s="142">
        <f t="shared" si="20"/>
        <v>0</v>
      </c>
      <c r="L38" s="143"/>
      <c r="M38" s="144">
        <f t="shared" si="21"/>
        <v>0</v>
      </c>
      <c r="N38" s="140">
        <f t="shared" si="22"/>
        <v>0</v>
      </c>
      <c r="O38" s="140">
        <f t="shared" si="23"/>
        <v>0</v>
      </c>
    </row>
    <row r="39" spans="2:15" ht="15.75" thickBot="1">
      <c r="B39" s="82"/>
      <c r="C39" s="83" t="s">
        <v>127</v>
      </c>
      <c r="D39" s="83"/>
      <c r="E39" s="145">
        <f>IFERROR((K39-L39)/AVERAGE(F39,I39),0)</f>
        <v>1.5696649029982357E-2</v>
      </c>
      <c r="F39" s="146">
        <f>I30</f>
        <v>29.740000000000002</v>
      </c>
      <c r="G39" s="146">
        <f>'F3'!I12</f>
        <v>15.04</v>
      </c>
      <c r="H39" s="146">
        <f t="shared" ref="H39:L39" si="25">SUM(H35:H38)</f>
        <v>0</v>
      </c>
      <c r="I39" s="146">
        <f>F39+G39</f>
        <v>44.78</v>
      </c>
      <c r="J39" s="147">
        <f>M30</f>
        <v>11.559714285714286</v>
      </c>
      <c r="K39" s="146">
        <v>0.58485714285714274</v>
      </c>
      <c r="L39" s="148">
        <f t="shared" si="25"/>
        <v>0</v>
      </c>
      <c r="M39" s="147">
        <f>J39+K39</f>
        <v>12.144571428571428</v>
      </c>
      <c r="N39" s="146">
        <f t="shared" ref="N39:O39" si="26">SUM(N35:N38)</f>
        <v>0</v>
      </c>
      <c r="O39" s="146">
        <f t="shared" si="26"/>
        <v>0</v>
      </c>
    </row>
    <row r="40" spans="2:15" ht="15" thickBot="1"/>
    <row r="41" spans="2:15" ht="15">
      <c r="B41" s="278" t="s">
        <v>375</v>
      </c>
      <c r="C41" s="279"/>
      <c r="D41" s="279"/>
      <c r="E41" s="279"/>
      <c r="F41" s="279"/>
      <c r="G41" s="279"/>
      <c r="H41" s="279"/>
      <c r="I41" s="279"/>
      <c r="J41" s="279"/>
      <c r="K41" s="279"/>
      <c r="L41" s="279"/>
      <c r="M41" s="279"/>
      <c r="N41" s="279"/>
      <c r="O41" s="280"/>
    </row>
    <row r="42" spans="2:15" ht="15">
      <c r="B42" s="281" t="s">
        <v>2</v>
      </c>
      <c r="C42" s="283" t="s">
        <v>274</v>
      </c>
      <c r="D42" s="285" t="s">
        <v>261</v>
      </c>
      <c r="E42" s="285" t="s">
        <v>262</v>
      </c>
      <c r="F42" s="285" t="s">
        <v>263</v>
      </c>
      <c r="G42" s="285"/>
      <c r="H42" s="285"/>
      <c r="I42" s="285"/>
      <c r="J42" s="285" t="s">
        <v>264</v>
      </c>
      <c r="K42" s="285"/>
      <c r="L42" s="285"/>
      <c r="M42" s="285"/>
      <c r="N42" s="285" t="s">
        <v>265</v>
      </c>
      <c r="O42" s="287"/>
    </row>
    <row r="43" spans="2:15" ht="60.75" thickBot="1">
      <c r="B43" s="282"/>
      <c r="C43" s="284"/>
      <c r="D43" s="286"/>
      <c r="E43" s="286"/>
      <c r="F43" s="66" t="s">
        <v>266</v>
      </c>
      <c r="G43" s="66" t="s">
        <v>126</v>
      </c>
      <c r="H43" s="66" t="s">
        <v>267</v>
      </c>
      <c r="I43" s="66" t="s">
        <v>268</v>
      </c>
      <c r="J43" s="66" t="s">
        <v>269</v>
      </c>
      <c r="K43" s="66" t="s">
        <v>126</v>
      </c>
      <c r="L43" s="66" t="s">
        <v>270</v>
      </c>
      <c r="M43" s="66" t="s">
        <v>271</v>
      </c>
      <c r="N43" s="66" t="s">
        <v>266</v>
      </c>
      <c r="O43" s="67" t="s">
        <v>268</v>
      </c>
    </row>
    <row r="44" spans="2:15" ht="15">
      <c r="B44" s="65">
        <v>1</v>
      </c>
      <c r="C44" s="68" t="s">
        <v>212</v>
      </c>
      <c r="D44" s="69"/>
      <c r="E44" s="70"/>
      <c r="F44" s="134">
        <f>I35</f>
        <v>0</v>
      </c>
      <c r="G44" s="72"/>
      <c r="H44" s="71"/>
      <c r="I44" s="134">
        <f>F44+G44-H44</f>
        <v>0</v>
      </c>
      <c r="J44" s="135"/>
      <c r="K44" s="136">
        <f>AVERAGE(F44,I44)*E44</f>
        <v>0</v>
      </c>
      <c r="L44" s="137"/>
      <c r="M44" s="138">
        <f>J44+K44-L44</f>
        <v>0</v>
      </c>
      <c r="N44" s="139">
        <f>F44-J44</f>
        <v>0</v>
      </c>
      <c r="O44" s="139">
        <f>I44-M44</f>
        <v>0</v>
      </c>
    </row>
    <row r="45" spans="2:15" ht="15">
      <c r="B45" s="73">
        <v>2</v>
      </c>
      <c r="C45" s="74" t="s">
        <v>116</v>
      </c>
      <c r="D45" s="75"/>
      <c r="E45" s="76"/>
      <c r="F45" s="140">
        <f>I36</f>
        <v>0</v>
      </c>
      <c r="G45" s="78"/>
      <c r="H45" s="77"/>
      <c r="I45" s="140">
        <f>F45+G45-H45</f>
        <v>0</v>
      </c>
      <c r="J45" s="141"/>
      <c r="K45" s="142">
        <f t="shared" ref="K45:K47" si="27">AVERAGE(F45,I45)*E45</f>
        <v>0</v>
      </c>
      <c r="L45" s="143"/>
      <c r="M45" s="144">
        <f t="shared" ref="M45:M47" si="28">J45+K45-L45</f>
        <v>0</v>
      </c>
      <c r="N45" s="140">
        <f t="shared" ref="N45:N47" si="29">F45-J45</f>
        <v>0</v>
      </c>
      <c r="O45" s="140">
        <f t="shared" ref="O45:O47" si="30">I45-M45</f>
        <v>0</v>
      </c>
    </row>
    <row r="46" spans="2:15" ht="15">
      <c r="B46" s="73">
        <v>3</v>
      </c>
      <c r="C46" s="80" t="s">
        <v>273</v>
      </c>
      <c r="D46" s="75"/>
      <c r="E46" s="76"/>
      <c r="F46" s="140">
        <f>I37</f>
        <v>0</v>
      </c>
      <c r="G46" s="78"/>
      <c r="H46" s="77"/>
      <c r="I46" s="140">
        <f t="shared" ref="I46:I47" si="31">F46+G46-H46</f>
        <v>0</v>
      </c>
      <c r="J46" s="141"/>
      <c r="K46" s="142">
        <f t="shared" si="27"/>
        <v>0</v>
      </c>
      <c r="L46" s="143"/>
      <c r="M46" s="144">
        <f t="shared" si="28"/>
        <v>0</v>
      </c>
      <c r="N46" s="140">
        <f t="shared" si="29"/>
        <v>0</v>
      </c>
      <c r="O46" s="140">
        <f t="shared" si="30"/>
        <v>0</v>
      </c>
    </row>
    <row r="47" spans="2:15" ht="15">
      <c r="B47" s="73"/>
      <c r="C47" s="80" t="s">
        <v>9</v>
      </c>
      <c r="D47" s="75"/>
      <c r="E47" s="81"/>
      <c r="F47" s="140">
        <f>I38</f>
        <v>0</v>
      </c>
      <c r="G47" s="78"/>
      <c r="H47" s="79"/>
      <c r="I47" s="140">
        <f t="shared" si="31"/>
        <v>0</v>
      </c>
      <c r="J47" s="141"/>
      <c r="K47" s="142">
        <f t="shared" si="27"/>
        <v>0</v>
      </c>
      <c r="L47" s="143"/>
      <c r="M47" s="144">
        <f t="shared" si="28"/>
        <v>0</v>
      </c>
      <c r="N47" s="140">
        <f t="shared" si="29"/>
        <v>0</v>
      </c>
      <c r="O47" s="140">
        <f t="shared" si="30"/>
        <v>0</v>
      </c>
    </row>
    <row r="48" spans="2:15" ht="15.75" thickBot="1">
      <c r="B48" s="82"/>
      <c r="C48" s="83" t="s">
        <v>127</v>
      </c>
      <c r="D48" s="83"/>
      <c r="E48" s="145">
        <f>IFERROR((K48-L48)/AVERAGE(F48,I48),0)</f>
        <v>2.1410457995573475E-2</v>
      </c>
      <c r="F48" s="146">
        <f>I39</f>
        <v>44.78</v>
      </c>
      <c r="G48" s="146">
        <f>'F3'!J12</f>
        <v>15.65</v>
      </c>
      <c r="H48" s="146">
        <f t="shared" ref="H48:L48" si="32">SUM(H44:H47)</f>
        <v>0</v>
      </c>
      <c r="I48" s="146">
        <f>F48+G48</f>
        <v>60.43</v>
      </c>
      <c r="J48" s="147">
        <f>M39</f>
        <v>12.144571428571428</v>
      </c>
      <c r="K48" s="146">
        <v>1.1262971428571427</v>
      </c>
      <c r="L48" s="148">
        <f t="shared" si="32"/>
        <v>0</v>
      </c>
      <c r="M48" s="147">
        <f>J48+K48</f>
        <v>13.27086857142857</v>
      </c>
      <c r="N48" s="146">
        <f t="shared" ref="N48:O48" si="33">SUM(N44:N47)</f>
        <v>0</v>
      </c>
      <c r="O48" s="146">
        <f t="shared" si="33"/>
        <v>0</v>
      </c>
    </row>
    <row r="49" spans="2:15" ht="15" thickBot="1"/>
    <row r="50" spans="2:15" ht="15">
      <c r="B50" s="278" t="s">
        <v>376</v>
      </c>
      <c r="C50" s="279"/>
      <c r="D50" s="279"/>
      <c r="E50" s="279"/>
      <c r="F50" s="279"/>
      <c r="G50" s="279"/>
      <c r="H50" s="279"/>
      <c r="I50" s="279"/>
      <c r="J50" s="279"/>
      <c r="K50" s="279"/>
      <c r="L50" s="279"/>
      <c r="M50" s="279"/>
      <c r="N50" s="279"/>
      <c r="O50" s="280"/>
    </row>
    <row r="51" spans="2:15" ht="15">
      <c r="B51" s="281" t="s">
        <v>2</v>
      </c>
      <c r="C51" s="283" t="s">
        <v>274</v>
      </c>
      <c r="D51" s="285" t="s">
        <v>261</v>
      </c>
      <c r="E51" s="285" t="s">
        <v>262</v>
      </c>
      <c r="F51" s="285" t="s">
        <v>263</v>
      </c>
      <c r="G51" s="285"/>
      <c r="H51" s="285"/>
      <c r="I51" s="285"/>
      <c r="J51" s="285" t="s">
        <v>264</v>
      </c>
      <c r="K51" s="285"/>
      <c r="L51" s="285"/>
      <c r="M51" s="285"/>
      <c r="N51" s="285" t="s">
        <v>265</v>
      </c>
      <c r="O51" s="287"/>
    </row>
    <row r="52" spans="2:15" ht="60.75" thickBot="1">
      <c r="B52" s="282"/>
      <c r="C52" s="284"/>
      <c r="D52" s="286"/>
      <c r="E52" s="286"/>
      <c r="F52" s="66" t="s">
        <v>266</v>
      </c>
      <c r="G52" s="66" t="s">
        <v>126</v>
      </c>
      <c r="H52" s="66" t="s">
        <v>267</v>
      </c>
      <c r="I52" s="66" t="s">
        <v>268</v>
      </c>
      <c r="J52" s="66" t="s">
        <v>269</v>
      </c>
      <c r="K52" s="66" t="s">
        <v>126</v>
      </c>
      <c r="L52" s="66" t="s">
        <v>270</v>
      </c>
      <c r="M52" s="66" t="s">
        <v>271</v>
      </c>
      <c r="N52" s="66" t="s">
        <v>266</v>
      </c>
      <c r="O52" s="67" t="s">
        <v>268</v>
      </c>
    </row>
    <row r="53" spans="2:15" ht="15">
      <c r="B53" s="65">
        <v>1</v>
      </c>
      <c r="C53" s="68" t="s">
        <v>212</v>
      </c>
      <c r="D53" s="69"/>
      <c r="E53" s="70"/>
      <c r="F53" s="134">
        <f>I44</f>
        <v>0</v>
      </c>
      <c r="G53" s="72"/>
      <c r="H53" s="71"/>
      <c r="I53" s="134">
        <f>F53+G53-H53</f>
        <v>0</v>
      </c>
      <c r="J53" s="135"/>
      <c r="K53" s="136">
        <f>AVERAGE(F53,I53)*E53</f>
        <v>0</v>
      </c>
      <c r="L53" s="137"/>
      <c r="M53" s="138">
        <f>J53+K53-L53</f>
        <v>0</v>
      </c>
      <c r="N53" s="139">
        <f>F53-J53</f>
        <v>0</v>
      </c>
      <c r="O53" s="139">
        <f>I53-M53</f>
        <v>0</v>
      </c>
    </row>
    <row r="54" spans="2:15" ht="15">
      <c r="B54" s="73">
        <v>2</v>
      </c>
      <c r="C54" s="74" t="s">
        <v>116</v>
      </c>
      <c r="D54" s="75"/>
      <c r="E54" s="76"/>
      <c r="F54" s="140">
        <f>I45</f>
        <v>0</v>
      </c>
      <c r="G54" s="78"/>
      <c r="H54" s="77"/>
      <c r="I54" s="140">
        <f>F54+G54-H54</f>
        <v>0</v>
      </c>
      <c r="J54" s="141"/>
      <c r="K54" s="142">
        <f t="shared" ref="K54:K56" si="34">AVERAGE(F54,I54)*E54</f>
        <v>0</v>
      </c>
      <c r="L54" s="143"/>
      <c r="M54" s="144">
        <f t="shared" ref="M54:M56" si="35">J54+K54-L54</f>
        <v>0</v>
      </c>
      <c r="N54" s="140">
        <f t="shared" ref="N54:N56" si="36">F54-J54</f>
        <v>0</v>
      </c>
      <c r="O54" s="140">
        <f t="shared" ref="O54:O56" si="37">I54-M54</f>
        <v>0</v>
      </c>
    </row>
    <row r="55" spans="2:15" ht="15">
      <c r="B55" s="73">
        <v>3</v>
      </c>
      <c r="C55" s="80" t="s">
        <v>273</v>
      </c>
      <c r="D55" s="75"/>
      <c r="E55" s="76"/>
      <c r="F55" s="140">
        <f>I46</f>
        <v>0</v>
      </c>
      <c r="G55" s="78"/>
      <c r="H55" s="77"/>
      <c r="I55" s="140">
        <f t="shared" ref="I55:I56" si="38">F55+G55-H55</f>
        <v>0</v>
      </c>
      <c r="J55" s="141"/>
      <c r="K55" s="142">
        <f t="shared" si="34"/>
        <v>0</v>
      </c>
      <c r="L55" s="143"/>
      <c r="M55" s="144">
        <f t="shared" si="35"/>
        <v>0</v>
      </c>
      <c r="N55" s="140">
        <f t="shared" si="36"/>
        <v>0</v>
      </c>
      <c r="O55" s="140">
        <f t="shared" si="37"/>
        <v>0</v>
      </c>
    </row>
    <row r="56" spans="2:15" ht="15">
      <c r="B56" s="73"/>
      <c r="C56" s="80" t="s">
        <v>9</v>
      </c>
      <c r="D56" s="75"/>
      <c r="E56" s="81"/>
      <c r="F56" s="140">
        <f>I47</f>
        <v>0</v>
      </c>
      <c r="G56" s="78"/>
      <c r="H56" s="79"/>
      <c r="I56" s="140">
        <f t="shared" si="38"/>
        <v>0</v>
      </c>
      <c r="J56" s="141"/>
      <c r="K56" s="142">
        <f t="shared" si="34"/>
        <v>0</v>
      </c>
      <c r="L56" s="143"/>
      <c r="M56" s="144">
        <f t="shared" si="35"/>
        <v>0</v>
      </c>
      <c r="N56" s="140">
        <f t="shared" si="36"/>
        <v>0</v>
      </c>
      <c r="O56" s="140">
        <f t="shared" si="37"/>
        <v>0</v>
      </c>
    </row>
    <row r="57" spans="2:15" ht="15.75" thickBot="1">
      <c r="B57" s="82"/>
      <c r="C57" s="83" t="s">
        <v>127</v>
      </c>
      <c r="D57" s="83"/>
      <c r="E57" s="145">
        <f>IFERROR((K57-L57)/AVERAGE(F57,I57),0)</f>
        <v>2.8349696224675539E-2</v>
      </c>
      <c r="F57" s="146">
        <f>I48</f>
        <v>60.43</v>
      </c>
      <c r="G57" s="146">
        <f t="shared" ref="G57:L57" si="39">SUM(G53:G56)</f>
        <v>0</v>
      </c>
      <c r="H57" s="146">
        <f t="shared" si="39"/>
        <v>0</v>
      </c>
      <c r="I57" s="146">
        <f>F57+G57</f>
        <v>60.43</v>
      </c>
      <c r="J57" s="147">
        <f>M48</f>
        <v>13.27086857142857</v>
      </c>
      <c r="K57" s="146">
        <v>1.7131721428571429</v>
      </c>
      <c r="L57" s="148">
        <f t="shared" si="39"/>
        <v>0</v>
      </c>
      <c r="M57" s="147">
        <f>J57+K57</f>
        <v>14.984040714285713</v>
      </c>
      <c r="N57" s="146">
        <f t="shared" ref="N57:O57" si="40">SUM(N53:N56)</f>
        <v>0</v>
      </c>
      <c r="O57" s="146">
        <f t="shared" si="40"/>
        <v>0</v>
      </c>
    </row>
    <row r="58" spans="2:15" ht="15" thickBot="1"/>
    <row r="59" spans="2:15" ht="15">
      <c r="B59" s="278" t="s">
        <v>377</v>
      </c>
      <c r="C59" s="279"/>
      <c r="D59" s="279"/>
      <c r="E59" s="279"/>
      <c r="F59" s="279"/>
      <c r="G59" s="279"/>
      <c r="H59" s="279"/>
      <c r="I59" s="279"/>
      <c r="J59" s="279"/>
      <c r="K59" s="279"/>
      <c r="L59" s="279"/>
      <c r="M59" s="279"/>
      <c r="N59" s="279"/>
      <c r="O59" s="280"/>
    </row>
    <row r="60" spans="2:15" ht="15">
      <c r="B60" s="281" t="s">
        <v>2</v>
      </c>
      <c r="C60" s="283" t="s">
        <v>274</v>
      </c>
      <c r="D60" s="285" t="s">
        <v>261</v>
      </c>
      <c r="E60" s="285" t="s">
        <v>262</v>
      </c>
      <c r="F60" s="285" t="s">
        <v>263</v>
      </c>
      <c r="G60" s="285"/>
      <c r="H60" s="285"/>
      <c r="I60" s="285"/>
      <c r="J60" s="285" t="s">
        <v>264</v>
      </c>
      <c r="K60" s="285"/>
      <c r="L60" s="285"/>
      <c r="M60" s="285"/>
      <c r="N60" s="285" t="s">
        <v>265</v>
      </c>
      <c r="O60" s="287"/>
    </row>
    <row r="61" spans="2:15" ht="60.75" thickBot="1">
      <c r="B61" s="282"/>
      <c r="C61" s="284"/>
      <c r="D61" s="286"/>
      <c r="E61" s="286"/>
      <c r="F61" s="66" t="s">
        <v>266</v>
      </c>
      <c r="G61" s="66" t="s">
        <v>126</v>
      </c>
      <c r="H61" s="66" t="s">
        <v>267</v>
      </c>
      <c r="I61" s="66" t="s">
        <v>268</v>
      </c>
      <c r="J61" s="66" t="s">
        <v>269</v>
      </c>
      <c r="K61" s="66" t="s">
        <v>126</v>
      </c>
      <c r="L61" s="66" t="s">
        <v>270</v>
      </c>
      <c r="M61" s="66" t="s">
        <v>271</v>
      </c>
      <c r="N61" s="66" t="s">
        <v>266</v>
      </c>
      <c r="O61" s="67" t="s">
        <v>268</v>
      </c>
    </row>
    <row r="62" spans="2:15" ht="15">
      <c r="B62" s="65">
        <v>1</v>
      </c>
      <c r="C62" s="68" t="s">
        <v>212</v>
      </c>
      <c r="D62" s="69"/>
      <c r="E62" s="70"/>
      <c r="F62" s="134">
        <f>I53</f>
        <v>0</v>
      </c>
      <c r="G62" s="72"/>
      <c r="H62" s="71"/>
      <c r="I62" s="134">
        <f>F62+G62-H62</f>
        <v>0</v>
      </c>
      <c r="J62" s="135"/>
      <c r="K62" s="136">
        <f>AVERAGE(F62,I62)*E62</f>
        <v>0</v>
      </c>
      <c r="L62" s="137"/>
      <c r="M62" s="138">
        <f>J62+K62-L62</f>
        <v>0</v>
      </c>
      <c r="N62" s="139">
        <f>F62-J62</f>
        <v>0</v>
      </c>
      <c r="O62" s="139">
        <f>I62-M62</f>
        <v>0</v>
      </c>
    </row>
    <row r="63" spans="2:15" ht="15">
      <c r="B63" s="73">
        <v>2</v>
      </c>
      <c r="C63" s="74" t="s">
        <v>116</v>
      </c>
      <c r="D63" s="75"/>
      <c r="E63" s="76"/>
      <c r="F63" s="140">
        <f>I54</f>
        <v>0</v>
      </c>
      <c r="G63" s="78"/>
      <c r="H63" s="77"/>
      <c r="I63" s="140">
        <f>F63+G63-H63</f>
        <v>0</v>
      </c>
      <c r="J63" s="141"/>
      <c r="K63" s="142">
        <f t="shared" ref="K63:K65" si="41">AVERAGE(F63,I63)*E63</f>
        <v>0</v>
      </c>
      <c r="L63" s="143"/>
      <c r="M63" s="144">
        <f t="shared" ref="M63:M65" si="42">J63+K63-L63</f>
        <v>0</v>
      </c>
      <c r="N63" s="140">
        <f t="shared" ref="N63:N65" si="43">F63-J63</f>
        <v>0</v>
      </c>
      <c r="O63" s="140">
        <f t="shared" ref="O63:O65" si="44">I63-M63</f>
        <v>0</v>
      </c>
    </row>
    <row r="64" spans="2:15" ht="15">
      <c r="B64" s="73">
        <v>3</v>
      </c>
      <c r="C64" s="80" t="s">
        <v>273</v>
      </c>
      <c r="D64" s="75"/>
      <c r="E64" s="76"/>
      <c r="F64" s="140">
        <f>I55</f>
        <v>0</v>
      </c>
      <c r="G64" s="78"/>
      <c r="H64" s="77"/>
      <c r="I64" s="140">
        <f t="shared" ref="I64:I65" si="45">F64+G64-H64</f>
        <v>0</v>
      </c>
      <c r="J64" s="141"/>
      <c r="K64" s="142">
        <f t="shared" si="41"/>
        <v>0</v>
      </c>
      <c r="L64" s="143"/>
      <c r="M64" s="144">
        <f t="shared" si="42"/>
        <v>0</v>
      </c>
      <c r="N64" s="140">
        <f t="shared" si="43"/>
        <v>0</v>
      </c>
      <c r="O64" s="140">
        <f t="shared" si="44"/>
        <v>0</v>
      </c>
    </row>
    <row r="65" spans="2:15" ht="15">
      <c r="B65" s="73"/>
      <c r="C65" s="80" t="s">
        <v>9</v>
      </c>
      <c r="D65" s="75"/>
      <c r="E65" s="81"/>
      <c r="F65" s="140">
        <f>I56</f>
        <v>0</v>
      </c>
      <c r="G65" s="78"/>
      <c r="H65" s="79"/>
      <c r="I65" s="140">
        <f t="shared" si="45"/>
        <v>0</v>
      </c>
      <c r="J65" s="141"/>
      <c r="K65" s="142">
        <f t="shared" si="41"/>
        <v>0</v>
      </c>
      <c r="L65" s="143"/>
      <c r="M65" s="144">
        <f t="shared" si="42"/>
        <v>0</v>
      </c>
      <c r="N65" s="140">
        <f t="shared" si="43"/>
        <v>0</v>
      </c>
      <c r="O65" s="140">
        <f t="shared" si="44"/>
        <v>0</v>
      </c>
    </row>
    <row r="66" spans="2:15" ht="15.75" thickBot="1">
      <c r="B66" s="82"/>
      <c r="C66" s="83" t="s">
        <v>127</v>
      </c>
      <c r="D66" s="83"/>
      <c r="E66" s="145">
        <f>IFERROR((K66-L66)/AVERAGE(F66,I66),0)</f>
        <v>2.8349696224675539E-2</v>
      </c>
      <c r="F66" s="146">
        <f>I57</f>
        <v>60.43</v>
      </c>
      <c r="G66" s="146">
        <f t="shared" ref="G66:L66" si="46">SUM(G62:G65)</f>
        <v>0</v>
      </c>
      <c r="H66" s="146">
        <f t="shared" si="46"/>
        <v>0</v>
      </c>
      <c r="I66" s="146">
        <f>F66+G66</f>
        <v>60.43</v>
      </c>
      <c r="J66" s="147">
        <f>M57</f>
        <v>14.984040714285713</v>
      </c>
      <c r="K66" s="146">
        <v>1.7131721428571429</v>
      </c>
      <c r="L66" s="148">
        <f t="shared" si="46"/>
        <v>0</v>
      </c>
      <c r="M66" s="147">
        <f>J66+K66</f>
        <v>16.697212857142855</v>
      </c>
      <c r="N66" s="146">
        <f t="shared" ref="N66:O66" si="47">SUM(N62:N65)</f>
        <v>0</v>
      </c>
      <c r="O66" s="146">
        <f t="shared" si="47"/>
        <v>0</v>
      </c>
    </row>
    <row r="67" spans="2:15" ht="15" thickBot="1"/>
    <row r="68" spans="2:15" ht="15">
      <c r="B68" s="278" t="s">
        <v>378</v>
      </c>
      <c r="C68" s="279"/>
      <c r="D68" s="279"/>
      <c r="E68" s="279"/>
      <c r="F68" s="279"/>
      <c r="G68" s="279"/>
      <c r="H68" s="279"/>
      <c r="I68" s="279"/>
      <c r="J68" s="279"/>
      <c r="K68" s="279"/>
      <c r="L68" s="279"/>
      <c r="M68" s="279"/>
      <c r="N68" s="279"/>
      <c r="O68" s="280"/>
    </row>
    <row r="69" spans="2:15" ht="15">
      <c r="B69" s="281" t="s">
        <v>2</v>
      </c>
      <c r="C69" s="283" t="s">
        <v>274</v>
      </c>
      <c r="D69" s="285" t="s">
        <v>261</v>
      </c>
      <c r="E69" s="285" t="s">
        <v>262</v>
      </c>
      <c r="F69" s="285" t="s">
        <v>263</v>
      </c>
      <c r="G69" s="285"/>
      <c r="H69" s="285"/>
      <c r="I69" s="285"/>
      <c r="J69" s="285" t="s">
        <v>264</v>
      </c>
      <c r="K69" s="285"/>
      <c r="L69" s="285"/>
      <c r="M69" s="285"/>
      <c r="N69" s="285" t="s">
        <v>265</v>
      </c>
      <c r="O69" s="287"/>
    </row>
    <row r="70" spans="2:15" ht="60.75" thickBot="1">
      <c r="B70" s="282"/>
      <c r="C70" s="284"/>
      <c r="D70" s="286"/>
      <c r="E70" s="286"/>
      <c r="F70" s="66" t="s">
        <v>266</v>
      </c>
      <c r="G70" s="66" t="s">
        <v>126</v>
      </c>
      <c r="H70" s="66" t="s">
        <v>267</v>
      </c>
      <c r="I70" s="66" t="s">
        <v>268</v>
      </c>
      <c r="J70" s="66" t="s">
        <v>269</v>
      </c>
      <c r="K70" s="66" t="s">
        <v>126</v>
      </c>
      <c r="L70" s="66" t="s">
        <v>270</v>
      </c>
      <c r="M70" s="66" t="s">
        <v>271</v>
      </c>
      <c r="N70" s="66" t="s">
        <v>266</v>
      </c>
      <c r="O70" s="67" t="s">
        <v>268</v>
      </c>
    </row>
    <row r="71" spans="2:15" ht="15">
      <c r="B71" s="65">
        <v>1</v>
      </c>
      <c r="C71" s="68" t="s">
        <v>212</v>
      </c>
      <c r="D71" s="69"/>
      <c r="E71" s="70"/>
      <c r="F71" s="134">
        <f>I62</f>
        <v>0</v>
      </c>
      <c r="G71" s="72"/>
      <c r="H71" s="71"/>
      <c r="I71" s="134">
        <f>F71+G71-H71</f>
        <v>0</v>
      </c>
      <c r="J71" s="135"/>
      <c r="K71" s="136">
        <f>AVERAGE(F71,I71)*E71</f>
        <v>0</v>
      </c>
      <c r="L71" s="137"/>
      <c r="M71" s="138">
        <f>J71+K71-L71</f>
        <v>0</v>
      </c>
      <c r="N71" s="139">
        <f>F71-J71</f>
        <v>0</v>
      </c>
      <c r="O71" s="139">
        <f>I71-M71</f>
        <v>0</v>
      </c>
    </row>
    <row r="72" spans="2:15" ht="15">
      <c r="B72" s="73">
        <v>2</v>
      </c>
      <c r="C72" s="74" t="s">
        <v>116</v>
      </c>
      <c r="D72" s="75"/>
      <c r="E72" s="76"/>
      <c r="F72" s="140">
        <f>I63</f>
        <v>0</v>
      </c>
      <c r="G72" s="78"/>
      <c r="H72" s="77"/>
      <c r="I72" s="140">
        <f>F72+G72-H72</f>
        <v>0</v>
      </c>
      <c r="J72" s="141"/>
      <c r="K72" s="142">
        <f t="shared" ref="K72:K74" si="48">AVERAGE(F72,I72)*E72</f>
        <v>0</v>
      </c>
      <c r="L72" s="143"/>
      <c r="M72" s="144">
        <f t="shared" ref="M72:M74" si="49">J72+K72-L72</f>
        <v>0</v>
      </c>
      <c r="N72" s="140">
        <f t="shared" ref="N72:N74" si="50">F72-J72</f>
        <v>0</v>
      </c>
      <c r="O72" s="140">
        <f t="shared" ref="O72:O74" si="51">I72-M72</f>
        <v>0</v>
      </c>
    </row>
    <row r="73" spans="2:15" ht="15">
      <c r="B73" s="73">
        <v>3</v>
      </c>
      <c r="C73" s="80" t="s">
        <v>273</v>
      </c>
      <c r="D73" s="75"/>
      <c r="E73" s="76"/>
      <c r="F73" s="140">
        <f>I64</f>
        <v>0</v>
      </c>
      <c r="G73" s="78"/>
      <c r="H73" s="77"/>
      <c r="I73" s="140">
        <f t="shared" ref="I73:I74" si="52">F73+G73-H73</f>
        <v>0</v>
      </c>
      <c r="J73" s="141"/>
      <c r="K73" s="142">
        <f t="shared" si="48"/>
        <v>0</v>
      </c>
      <c r="L73" s="143"/>
      <c r="M73" s="144">
        <f t="shared" si="49"/>
        <v>0</v>
      </c>
      <c r="N73" s="140">
        <f t="shared" si="50"/>
        <v>0</v>
      </c>
      <c r="O73" s="140">
        <f t="shared" si="51"/>
        <v>0</v>
      </c>
    </row>
    <row r="74" spans="2:15" ht="15">
      <c r="B74" s="73"/>
      <c r="C74" s="80" t="s">
        <v>9</v>
      </c>
      <c r="D74" s="75"/>
      <c r="E74" s="81"/>
      <c r="F74" s="140">
        <f>I65</f>
        <v>0</v>
      </c>
      <c r="G74" s="78"/>
      <c r="H74" s="79"/>
      <c r="I74" s="140">
        <f t="shared" si="52"/>
        <v>0</v>
      </c>
      <c r="J74" s="141"/>
      <c r="K74" s="142">
        <f t="shared" si="48"/>
        <v>0</v>
      </c>
      <c r="L74" s="143"/>
      <c r="M74" s="144">
        <f t="shared" si="49"/>
        <v>0</v>
      </c>
      <c r="N74" s="140">
        <f t="shared" si="50"/>
        <v>0</v>
      </c>
      <c r="O74" s="140">
        <f t="shared" si="51"/>
        <v>0</v>
      </c>
    </row>
    <row r="75" spans="2:15" ht="15.75" thickBot="1">
      <c r="B75" s="82"/>
      <c r="C75" s="83" t="s">
        <v>127</v>
      </c>
      <c r="D75" s="83"/>
      <c r="E75" s="145">
        <f>IFERROR((K75-L75)/AVERAGE(F75,I75),0)</f>
        <v>2.8349696224675539E-2</v>
      </c>
      <c r="F75" s="146">
        <f>I66</f>
        <v>60.43</v>
      </c>
      <c r="G75" s="146">
        <f t="shared" ref="G75:L75" si="53">SUM(G71:G74)</f>
        <v>0</v>
      </c>
      <c r="H75" s="146">
        <f t="shared" si="53"/>
        <v>0</v>
      </c>
      <c r="I75" s="146">
        <f>F75+G75</f>
        <v>60.43</v>
      </c>
      <c r="J75" s="147">
        <f>M66</f>
        <v>16.697212857142855</v>
      </c>
      <c r="K75" s="146">
        <v>1.7131721428571429</v>
      </c>
      <c r="L75" s="148">
        <f t="shared" si="53"/>
        <v>0</v>
      </c>
      <c r="M75" s="147">
        <f>J75+K75</f>
        <v>18.410384999999998</v>
      </c>
      <c r="N75" s="146">
        <f t="shared" ref="N75:O75" si="54">SUM(N71:N74)</f>
        <v>0</v>
      </c>
      <c r="O75" s="146">
        <f t="shared" si="54"/>
        <v>0</v>
      </c>
    </row>
  </sheetData>
  <mergeCells count="59">
    <mergeCell ref="B2:O2"/>
    <mergeCell ref="B3:O3"/>
    <mergeCell ref="B4:O4"/>
    <mergeCell ref="B6:O6"/>
    <mergeCell ref="J24:M24"/>
    <mergeCell ref="N24:O24"/>
    <mergeCell ref="B23:O23"/>
    <mergeCell ref="B7:B8"/>
    <mergeCell ref="C7:C8"/>
    <mergeCell ref="D7:D8"/>
    <mergeCell ref="E7:E8"/>
    <mergeCell ref="F7:I7"/>
    <mergeCell ref="J7:M7"/>
    <mergeCell ref="N7:O7"/>
    <mergeCell ref="B24:B25"/>
    <mergeCell ref="C24:C25"/>
    <mergeCell ref="D24:D25"/>
    <mergeCell ref="E24:E25"/>
    <mergeCell ref="F24:I24"/>
    <mergeCell ref="B32:O32"/>
    <mergeCell ref="B33:B34"/>
    <mergeCell ref="C33:C34"/>
    <mergeCell ref="D33:D34"/>
    <mergeCell ref="E33:E34"/>
    <mergeCell ref="F33:I33"/>
    <mergeCell ref="J33:M33"/>
    <mergeCell ref="N33:O33"/>
    <mergeCell ref="B41:O41"/>
    <mergeCell ref="B42:B43"/>
    <mergeCell ref="C42:C43"/>
    <mergeCell ref="D42:D43"/>
    <mergeCell ref="E42:E43"/>
    <mergeCell ref="F42:I42"/>
    <mergeCell ref="J42:M42"/>
    <mergeCell ref="N42:O42"/>
    <mergeCell ref="B50:O50"/>
    <mergeCell ref="B51:B52"/>
    <mergeCell ref="C51:C52"/>
    <mergeCell ref="D51:D52"/>
    <mergeCell ref="E51:E52"/>
    <mergeCell ref="F51:I51"/>
    <mergeCell ref="J51:M51"/>
    <mergeCell ref="N51:O51"/>
    <mergeCell ref="B59:O59"/>
    <mergeCell ref="B60:B61"/>
    <mergeCell ref="C60:C61"/>
    <mergeCell ref="D60:D61"/>
    <mergeCell ref="E60:E61"/>
    <mergeCell ref="F60:I60"/>
    <mergeCell ref="J60:M60"/>
    <mergeCell ref="N60:O60"/>
    <mergeCell ref="B68:O68"/>
    <mergeCell ref="B69:B70"/>
    <mergeCell ref="C69:C70"/>
    <mergeCell ref="D69:D70"/>
    <mergeCell ref="E69:E70"/>
    <mergeCell ref="F69:I69"/>
    <mergeCell ref="J69:M69"/>
    <mergeCell ref="N69:O69"/>
  </mergeCells>
  <pageMargins left="1.02" right="0.25" top="1" bottom="1" header="0.25" footer="0.25"/>
  <pageSetup paperSize="9" scale="47" orientation="portrait" r:id="rId1"/>
  <headerFooter alignWithMargins="0">
    <oddHeader>&amp;F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O62"/>
  <sheetViews>
    <sheetView showGridLines="0" zoomScale="80" zoomScaleNormal="80" zoomScaleSheetLayoutView="90" workbookViewId="0">
      <selection activeCell="H14" sqref="H14:I18"/>
    </sheetView>
  </sheetViews>
  <sheetFormatPr defaultColWidth="9.28515625" defaultRowHeight="15"/>
  <cols>
    <col min="1" max="1" width="2.7109375" style="188" customWidth="1"/>
    <col min="2" max="2" width="6.28515625" style="188" customWidth="1"/>
    <col min="3" max="3" width="56.7109375" style="188" customWidth="1"/>
    <col min="4" max="4" width="13.7109375" style="188" bestFit="1" customWidth="1"/>
    <col min="5" max="5" width="12.5703125" style="188" bestFit="1" customWidth="1"/>
    <col min="6" max="6" width="13.42578125" style="188" bestFit="1" customWidth="1"/>
    <col min="7" max="7" width="13.7109375" style="188" bestFit="1" customWidth="1"/>
    <col min="8" max="8" width="12.5703125" style="188" bestFit="1" customWidth="1"/>
    <col min="9" max="9" width="13.28515625" style="188" bestFit="1" customWidth="1"/>
    <col min="10" max="10" width="12.5703125" style="188" customWidth="1"/>
    <col min="11" max="11" width="11.7109375" style="188" bestFit="1" customWidth="1"/>
    <col min="12" max="12" width="13.7109375" style="188" bestFit="1" customWidth="1"/>
    <col min="13" max="18" width="11.7109375" style="188" bestFit="1" customWidth="1"/>
    <col min="19" max="16384" width="9.28515625" style="188"/>
  </cols>
  <sheetData>
    <row r="1" spans="2:15" ht="15.75">
      <c r="B1" s="189"/>
    </row>
    <row r="2" spans="2:15" ht="15" customHeight="1">
      <c r="B2" s="243" t="s">
        <v>396</v>
      </c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</row>
    <row r="3" spans="2:15" ht="15" customHeight="1">
      <c r="B3" s="243" t="s">
        <v>379</v>
      </c>
      <c r="C3" s="243"/>
      <c r="D3" s="243"/>
      <c r="E3" s="243"/>
      <c r="F3" s="243"/>
      <c r="G3" s="243"/>
      <c r="H3" s="243"/>
      <c r="I3" s="243"/>
      <c r="J3" s="243"/>
      <c r="K3" s="243"/>
      <c r="L3" s="243"/>
      <c r="M3" s="243"/>
      <c r="N3" s="243"/>
      <c r="O3" s="243"/>
    </row>
    <row r="4" spans="2:15" ht="15" customHeight="1">
      <c r="B4" s="288" t="s">
        <v>280</v>
      </c>
      <c r="C4" s="288"/>
      <c r="D4" s="288"/>
      <c r="E4" s="288"/>
      <c r="F4" s="288"/>
      <c r="G4" s="288"/>
      <c r="H4" s="288"/>
      <c r="I4" s="288"/>
      <c r="J4" s="288"/>
      <c r="K4" s="288"/>
      <c r="L4" s="288"/>
      <c r="M4" s="288"/>
      <c r="N4" s="288"/>
      <c r="O4" s="288"/>
    </row>
    <row r="5" spans="2:15" ht="15.75">
      <c r="B5" s="84" t="s">
        <v>45</v>
      </c>
      <c r="C5" s="189" t="s">
        <v>281</v>
      </c>
      <c r="D5" s="200"/>
      <c r="E5" s="200"/>
      <c r="F5" s="200"/>
      <c r="G5" s="200"/>
      <c r="H5" s="200"/>
      <c r="I5" s="200"/>
      <c r="J5" s="200"/>
      <c r="K5" s="200"/>
      <c r="L5" s="200"/>
    </row>
    <row r="6" spans="2:15" ht="15.75">
      <c r="O6" s="7" t="s">
        <v>4</v>
      </c>
    </row>
    <row r="7" spans="2:15" s="6" customFormat="1" ht="15" customHeight="1">
      <c r="B7" s="250" t="s">
        <v>186</v>
      </c>
      <c r="C7" s="253" t="s">
        <v>18</v>
      </c>
      <c r="D7" s="257" t="s">
        <v>372</v>
      </c>
      <c r="E7" s="258"/>
      <c r="F7" s="259"/>
      <c r="G7" s="257" t="s">
        <v>373</v>
      </c>
      <c r="H7" s="258"/>
      <c r="I7" s="258"/>
      <c r="J7" s="258"/>
      <c r="K7" s="292" t="s">
        <v>225</v>
      </c>
      <c r="L7" s="292"/>
      <c r="M7" s="292"/>
      <c r="N7" s="292"/>
      <c r="O7" s="292"/>
    </row>
    <row r="8" spans="2:15" s="6" customFormat="1" ht="47.25">
      <c r="B8" s="251"/>
      <c r="C8" s="253"/>
      <c r="D8" s="190" t="s">
        <v>328</v>
      </c>
      <c r="E8" s="190" t="s">
        <v>245</v>
      </c>
      <c r="F8" s="190" t="s">
        <v>201</v>
      </c>
      <c r="G8" s="190" t="s">
        <v>328</v>
      </c>
      <c r="H8" s="190" t="s">
        <v>235</v>
      </c>
      <c r="I8" s="190" t="s">
        <v>236</v>
      </c>
      <c r="J8" s="190" t="s">
        <v>244</v>
      </c>
      <c r="K8" s="190" t="s">
        <v>374</v>
      </c>
      <c r="L8" s="190" t="s">
        <v>375</v>
      </c>
      <c r="M8" s="190" t="s">
        <v>376</v>
      </c>
      <c r="N8" s="190" t="s">
        <v>377</v>
      </c>
      <c r="O8" s="190" t="s">
        <v>378</v>
      </c>
    </row>
    <row r="9" spans="2:15" s="6" customFormat="1" ht="15.75">
      <c r="B9" s="252"/>
      <c r="C9" s="254"/>
      <c r="D9" s="190" t="s">
        <v>10</v>
      </c>
      <c r="E9" s="190" t="s">
        <v>12</v>
      </c>
      <c r="F9" s="190" t="s">
        <v>234</v>
      </c>
      <c r="G9" s="190" t="s">
        <v>10</v>
      </c>
      <c r="H9" s="190" t="s">
        <v>3</v>
      </c>
      <c r="I9" s="190" t="s">
        <v>5</v>
      </c>
      <c r="J9" s="190" t="s">
        <v>5</v>
      </c>
      <c r="K9" s="190" t="s">
        <v>8</v>
      </c>
      <c r="L9" s="190" t="s">
        <v>8</v>
      </c>
      <c r="M9" s="190" t="s">
        <v>8</v>
      </c>
      <c r="N9" s="190" t="s">
        <v>8</v>
      </c>
      <c r="O9" s="190" t="s">
        <v>8</v>
      </c>
    </row>
    <row r="10" spans="2:15">
      <c r="B10" s="201">
        <v>1</v>
      </c>
      <c r="C10" s="202" t="s">
        <v>165</v>
      </c>
      <c r="D10" s="8">
        <f>'F4'!F21*70%</f>
        <v>20.818000000000001</v>
      </c>
      <c r="E10" s="202">
        <f>D10</f>
        <v>20.818000000000001</v>
      </c>
      <c r="F10" s="202">
        <f>E10</f>
        <v>20.818000000000001</v>
      </c>
      <c r="G10" s="195">
        <f>'F4'!F30*70%</f>
        <v>20.818000000000001</v>
      </c>
      <c r="H10" s="195"/>
      <c r="I10" s="195"/>
      <c r="J10" s="195">
        <f>'F4'!F30*70%</f>
        <v>20.818000000000001</v>
      </c>
      <c r="K10" s="195">
        <f>'F4'!F39*70%</f>
        <v>20.818000000000001</v>
      </c>
      <c r="L10" s="203">
        <f>K10+K14</f>
        <v>31.346</v>
      </c>
      <c r="M10" s="203">
        <f t="shared" ref="M10:O10" si="0">L10+L14</f>
        <v>42.301000000000002</v>
      </c>
      <c r="N10" s="203">
        <f t="shared" si="0"/>
        <v>42.301000000000002</v>
      </c>
      <c r="O10" s="203">
        <f t="shared" si="0"/>
        <v>42.301000000000002</v>
      </c>
    </row>
    <row r="11" spans="2:15">
      <c r="B11" s="194">
        <f>B10+1</f>
        <v>2</v>
      </c>
      <c r="C11" s="202" t="s">
        <v>166</v>
      </c>
      <c r="D11" s="204">
        <f>'F4'!J21</f>
        <v>10.39</v>
      </c>
      <c r="E11" s="205">
        <f>D11</f>
        <v>10.39</v>
      </c>
      <c r="F11" s="205">
        <f>E11</f>
        <v>10.39</v>
      </c>
      <c r="G11" s="203">
        <f>E11+D15</f>
        <v>11.110000000000001</v>
      </c>
      <c r="H11" s="195"/>
      <c r="I11" s="195"/>
      <c r="J11" s="203">
        <f>F11+F15</f>
        <v>10.974857142857143</v>
      </c>
      <c r="K11" s="203">
        <f>J11+J15</f>
        <v>11.559714285714286</v>
      </c>
      <c r="L11" s="203">
        <f>K11+K15</f>
        <v>12.144571428571428</v>
      </c>
      <c r="M11" s="203">
        <f t="shared" ref="M11:O11" si="1">L11+L15</f>
        <v>13.27086857142857</v>
      </c>
      <c r="N11" s="203">
        <f t="shared" si="1"/>
        <v>14.984040714285713</v>
      </c>
      <c r="O11" s="203">
        <f t="shared" si="1"/>
        <v>16.697212857142855</v>
      </c>
    </row>
    <row r="12" spans="2:15" ht="15.75">
      <c r="B12" s="194">
        <f t="shared" ref="B12:B22" si="2">B11+1</f>
        <v>3</v>
      </c>
      <c r="C12" s="206" t="s">
        <v>167</v>
      </c>
      <c r="D12" s="207">
        <f>D10-D11</f>
        <v>10.428000000000001</v>
      </c>
      <c r="E12" s="207">
        <f t="shared" ref="E12:O12" si="3">E10-E11</f>
        <v>10.428000000000001</v>
      </c>
      <c r="F12" s="207">
        <f t="shared" si="3"/>
        <v>10.428000000000001</v>
      </c>
      <c r="G12" s="207">
        <f>G10-G11</f>
        <v>9.7080000000000002</v>
      </c>
      <c r="H12" s="207">
        <f>H10-H11</f>
        <v>0</v>
      </c>
      <c r="I12" s="207">
        <f t="shared" si="3"/>
        <v>0</v>
      </c>
      <c r="J12" s="207">
        <f t="shared" si="3"/>
        <v>9.8431428571428583</v>
      </c>
      <c r="K12" s="207">
        <f>K10-K11</f>
        <v>9.2582857142857158</v>
      </c>
      <c r="L12" s="207">
        <f t="shared" si="3"/>
        <v>19.201428571428572</v>
      </c>
      <c r="M12" s="207">
        <f t="shared" si="3"/>
        <v>29.03013142857143</v>
      </c>
      <c r="N12" s="207">
        <f t="shared" si="3"/>
        <v>27.31695928571429</v>
      </c>
      <c r="O12" s="207">
        <f t="shared" si="3"/>
        <v>25.603787142857147</v>
      </c>
    </row>
    <row r="13" spans="2:15" ht="30">
      <c r="B13" s="194">
        <f t="shared" si="2"/>
        <v>4</v>
      </c>
      <c r="C13" s="208" t="s">
        <v>168</v>
      </c>
      <c r="D13" s="209"/>
      <c r="E13" s="209"/>
      <c r="F13" s="209"/>
      <c r="G13" s="209"/>
      <c r="H13" s="209"/>
      <c r="I13" s="209"/>
      <c r="J13" s="209"/>
      <c r="K13" s="209"/>
      <c r="L13" s="209"/>
      <c r="M13" s="209"/>
      <c r="N13" s="209"/>
      <c r="O13" s="209"/>
    </row>
    <row r="14" spans="2:15" s="214" customFormat="1" ht="30">
      <c r="B14" s="194">
        <f t="shared" si="2"/>
        <v>5</v>
      </c>
      <c r="C14" s="210" t="s">
        <v>393</v>
      </c>
      <c r="D14" s="209">
        <f>'F3'!D12*30%</f>
        <v>0</v>
      </c>
      <c r="E14" s="209">
        <f>'F3'!E12*30%</f>
        <v>0</v>
      </c>
      <c r="F14" s="209">
        <f>'F3'!F12*30%</f>
        <v>0</v>
      </c>
      <c r="G14" s="209">
        <f>'F3'!G12*30%</f>
        <v>0</v>
      </c>
      <c r="H14" s="240"/>
      <c r="I14" s="240"/>
      <c r="J14" s="209">
        <f>'F3'!H12*30%</f>
        <v>0</v>
      </c>
      <c r="K14" s="209">
        <f>'F3'!I12*70%</f>
        <v>10.527999999999999</v>
      </c>
      <c r="L14" s="209">
        <f>'F3'!J12*70%</f>
        <v>10.955</v>
      </c>
      <c r="M14" s="209">
        <f>'F3'!K12*70%</f>
        <v>0</v>
      </c>
      <c r="N14" s="209">
        <f>'F3'!L12*70%</f>
        <v>0</v>
      </c>
      <c r="O14" s="209">
        <f>'F3'!M12*70%</f>
        <v>0</v>
      </c>
    </row>
    <row r="15" spans="2:15">
      <c r="B15" s="194">
        <f t="shared" si="2"/>
        <v>6</v>
      </c>
      <c r="C15" s="208" t="s">
        <v>173</v>
      </c>
      <c r="D15" s="215">
        <f>'F1'!F12</f>
        <v>0.72</v>
      </c>
      <c r="E15" s="215">
        <f>'F1'!G12</f>
        <v>0.58485714285714274</v>
      </c>
      <c r="F15" s="215">
        <f>'F1'!H12</f>
        <v>0.58485714285714274</v>
      </c>
      <c r="G15" s="215">
        <f>'F1'!I12</f>
        <v>0</v>
      </c>
      <c r="H15" s="240"/>
      <c r="I15" s="240"/>
      <c r="J15" s="215">
        <f>'F1'!J12</f>
        <v>0.58485714285714274</v>
      </c>
      <c r="K15" s="215">
        <f>'F1'!K12</f>
        <v>0.58485714285714274</v>
      </c>
      <c r="L15" s="215">
        <f>'F1'!L12</f>
        <v>1.1262971428571427</v>
      </c>
      <c r="M15" s="215">
        <f>'F1'!M12</f>
        <v>1.7131721428571429</v>
      </c>
      <c r="N15" s="215">
        <f>'F1'!N12</f>
        <v>1.7131721428571429</v>
      </c>
      <c r="O15" s="215">
        <f>'F1'!O12</f>
        <v>1.7131721428571429</v>
      </c>
    </row>
    <row r="16" spans="2:15" ht="15.75">
      <c r="B16" s="194">
        <f t="shared" si="2"/>
        <v>7</v>
      </c>
      <c r="C16" s="202" t="s">
        <v>169</v>
      </c>
      <c r="D16" s="207">
        <f>D12-D13+D14-D15</f>
        <v>9.7080000000000002</v>
      </c>
      <c r="E16" s="207">
        <f t="shared" ref="E16:O16" si="4">E12-E13+E14-E15</f>
        <v>9.8431428571428583</v>
      </c>
      <c r="F16" s="207">
        <f t="shared" si="4"/>
        <v>9.8431428571428583</v>
      </c>
      <c r="G16" s="207">
        <f t="shared" si="4"/>
        <v>9.7080000000000002</v>
      </c>
      <c r="H16" s="241"/>
      <c r="I16" s="241"/>
      <c r="J16" s="207">
        <f t="shared" si="4"/>
        <v>9.2582857142857158</v>
      </c>
      <c r="K16" s="207">
        <f t="shared" si="4"/>
        <v>19.201428571428572</v>
      </c>
      <c r="L16" s="207">
        <f t="shared" si="4"/>
        <v>29.030131428571426</v>
      </c>
      <c r="M16" s="207">
        <f t="shared" si="4"/>
        <v>27.316959285714287</v>
      </c>
      <c r="N16" s="207">
        <f t="shared" si="4"/>
        <v>25.603787142857147</v>
      </c>
      <c r="O16" s="207">
        <f t="shared" si="4"/>
        <v>23.890615000000004</v>
      </c>
    </row>
    <row r="17" spans="2:15" ht="15.75">
      <c r="B17" s="194">
        <f t="shared" si="2"/>
        <v>8</v>
      </c>
      <c r="C17" s="202" t="s">
        <v>170</v>
      </c>
      <c r="D17" s="207">
        <f>D10-D13+D14-D15</f>
        <v>20.098000000000003</v>
      </c>
      <c r="E17" s="207">
        <f t="shared" ref="E17:O17" si="5">E10-E13+E14-E15</f>
        <v>20.233142857142859</v>
      </c>
      <c r="F17" s="207">
        <f t="shared" si="5"/>
        <v>20.233142857142859</v>
      </c>
      <c r="G17" s="207">
        <f t="shared" si="5"/>
        <v>20.818000000000001</v>
      </c>
      <c r="H17" s="241"/>
      <c r="I17" s="241"/>
      <c r="J17" s="207">
        <f t="shared" si="5"/>
        <v>20.233142857142859</v>
      </c>
      <c r="K17" s="207">
        <f t="shared" si="5"/>
        <v>30.761142857142858</v>
      </c>
      <c r="L17" s="207">
        <f t="shared" si="5"/>
        <v>41.174702857142861</v>
      </c>
      <c r="M17" s="207">
        <f t="shared" si="5"/>
        <v>40.587827857142862</v>
      </c>
      <c r="N17" s="207">
        <f t="shared" si="5"/>
        <v>40.587827857142862</v>
      </c>
      <c r="O17" s="207">
        <f t="shared" si="5"/>
        <v>40.587827857142862</v>
      </c>
    </row>
    <row r="18" spans="2:15" ht="15.75">
      <c r="B18" s="194">
        <f t="shared" si="2"/>
        <v>9</v>
      </c>
      <c r="C18" s="202" t="s">
        <v>205</v>
      </c>
      <c r="D18" s="207">
        <f>AVERAGE(D12,D16)</f>
        <v>10.068000000000001</v>
      </c>
      <c r="E18" s="207">
        <f t="shared" ref="E18:O18" si="6">AVERAGE(E12,E16)</f>
        <v>10.13557142857143</v>
      </c>
      <c r="F18" s="207">
        <f t="shared" si="6"/>
        <v>10.13557142857143</v>
      </c>
      <c r="G18" s="207">
        <f t="shared" si="6"/>
        <v>9.7080000000000002</v>
      </c>
      <c r="H18" s="241"/>
      <c r="I18" s="241"/>
      <c r="J18" s="207">
        <f t="shared" si="6"/>
        <v>9.550714285714287</v>
      </c>
      <c r="K18" s="207">
        <f t="shared" si="6"/>
        <v>14.229857142857144</v>
      </c>
      <c r="L18" s="207">
        <f t="shared" si="6"/>
        <v>24.115780000000001</v>
      </c>
      <c r="M18" s="207">
        <f t="shared" si="6"/>
        <v>28.173545357142856</v>
      </c>
      <c r="N18" s="207">
        <f t="shared" si="6"/>
        <v>26.460373214285717</v>
      </c>
      <c r="O18" s="207">
        <f t="shared" si="6"/>
        <v>24.747201071428577</v>
      </c>
    </row>
    <row r="19" spans="2:15">
      <c r="B19" s="194">
        <f t="shared" si="2"/>
        <v>10</v>
      </c>
      <c r="C19" s="208" t="s">
        <v>204</v>
      </c>
      <c r="D19" s="216">
        <v>0.10100000000000001</v>
      </c>
      <c r="E19" s="216">
        <v>0.10100000000000001</v>
      </c>
      <c r="F19" s="216">
        <v>0.10100000000000001</v>
      </c>
      <c r="G19" s="216">
        <v>0.10100000000000001</v>
      </c>
      <c r="H19" s="216">
        <v>0.10100000000000001</v>
      </c>
      <c r="I19" s="216">
        <v>0.10100000000000001</v>
      </c>
      <c r="J19" s="216">
        <v>0.10100000000000001</v>
      </c>
      <c r="K19" s="216">
        <v>0.10100000000000001</v>
      </c>
      <c r="L19" s="216">
        <v>0.10100000000000001</v>
      </c>
      <c r="M19" s="216">
        <v>0.10100000000000001</v>
      </c>
      <c r="N19" s="216">
        <v>0.10100000000000001</v>
      </c>
      <c r="O19" s="216">
        <v>0.10100000000000001</v>
      </c>
    </row>
    <row r="20" spans="2:15" ht="15.75">
      <c r="B20" s="194">
        <f t="shared" si="2"/>
        <v>11</v>
      </c>
      <c r="C20" s="202" t="s">
        <v>282</v>
      </c>
      <c r="D20" s="207">
        <f>D18*D19</f>
        <v>1.0168680000000001</v>
      </c>
      <c r="E20" s="207">
        <f>E18*E19</f>
        <v>1.0236927142857144</v>
      </c>
      <c r="F20" s="207">
        <f t="shared" ref="F20:O20" si="7">F18*F19</f>
        <v>1.0236927142857144</v>
      </c>
      <c r="G20" s="207">
        <f t="shared" si="7"/>
        <v>0.98050800000000005</v>
      </c>
      <c r="H20" s="207">
        <f t="shared" si="7"/>
        <v>0</v>
      </c>
      <c r="I20" s="207">
        <f t="shared" si="7"/>
        <v>0</v>
      </c>
      <c r="J20" s="207">
        <f t="shared" si="7"/>
        <v>0.96462214285714309</v>
      </c>
      <c r="K20" s="207">
        <f t="shared" si="7"/>
        <v>1.4372155714285717</v>
      </c>
      <c r="L20" s="207">
        <f t="shared" si="7"/>
        <v>2.4356937800000003</v>
      </c>
      <c r="M20" s="207">
        <f t="shared" si="7"/>
        <v>2.8455280810714285</v>
      </c>
      <c r="N20" s="207">
        <f t="shared" si="7"/>
        <v>2.6724976946428574</v>
      </c>
      <c r="O20" s="207">
        <f t="shared" si="7"/>
        <v>2.4994673082142866</v>
      </c>
    </row>
    <row r="21" spans="2:15">
      <c r="B21" s="194">
        <f t="shared" si="2"/>
        <v>12</v>
      </c>
      <c r="C21" s="202" t="s">
        <v>285</v>
      </c>
      <c r="D21" s="217"/>
      <c r="E21" s="217"/>
      <c r="F21" s="217"/>
      <c r="G21" s="217"/>
      <c r="H21" s="217"/>
      <c r="I21" s="217"/>
      <c r="J21" s="217"/>
      <c r="K21" s="217"/>
      <c r="L21" s="217"/>
      <c r="M21" s="217"/>
      <c r="N21" s="217"/>
      <c r="O21" s="217"/>
    </row>
    <row r="22" spans="2:15" ht="15.75">
      <c r="B22" s="194">
        <f t="shared" si="2"/>
        <v>13</v>
      </c>
      <c r="C22" s="202" t="s">
        <v>286</v>
      </c>
      <c r="D22" s="207">
        <v>0.97</v>
      </c>
      <c r="E22" s="207">
        <f t="shared" ref="E22:O22" si="8">E20+E21</f>
        <v>1.0236927142857144</v>
      </c>
      <c r="F22" s="207">
        <f t="shared" si="8"/>
        <v>1.0236927142857144</v>
      </c>
      <c r="G22" s="207">
        <v>0.93</v>
      </c>
      <c r="H22" s="207">
        <f t="shared" si="8"/>
        <v>0</v>
      </c>
      <c r="I22" s="207">
        <f t="shared" si="8"/>
        <v>0</v>
      </c>
      <c r="J22" s="207">
        <f t="shared" si="8"/>
        <v>0.96462214285714309</v>
      </c>
      <c r="K22" s="207">
        <f t="shared" si="8"/>
        <v>1.4372155714285717</v>
      </c>
      <c r="L22" s="207">
        <f t="shared" si="8"/>
        <v>2.4356937800000003</v>
      </c>
      <c r="M22" s="207">
        <f t="shared" si="8"/>
        <v>2.8455280810714285</v>
      </c>
      <c r="N22" s="207">
        <f t="shared" si="8"/>
        <v>2.6724976946428574</v>
      </c>
      <c r="O22" s="207">
        <f t="shared" si="8"/>
        <v>2.4994673082142866</v>
      </c>
    </row>
    <row r="23" spans="2:15">
      <c r="B23" s="1"/>
    </row>
    <row r="24" spans="2:15">
      <c r="B24" s="1"/>
      <c r="C24" s="188" t="s">
        <v>247</v>
      </c>
    </row>
    <row r="25" spans="2:15">
      <c r="C25" s="188" t="s">
        <v>366</v>
      </c>
    </row>
    <row r="27" spans="2:15" ht="15.75">
      <c r="B27" s="84" t="s">
        <v>50</v>
      </c>
      <c r="C27" s="189" t="s">
        <v>283</v>
      </c>
    </row>
    <row r="28" spans="2:15" ht="15.75">
      <c r="L28" s="7" t="s">
        <v>4</v>
      </c>
    </row>
    <row r="29" spans="2:15" ht="15" customHeight="1">
      <c r="B29" s="250" t="s">
        <v>186</v>
      </c>
      <c r="C29" s="253" t="s">
        <v>18</v>
      </c>
      <c r="D29" s="218" t="s">
        <v>232</v>
      </c>
      <c r="E29" s="257" t="s">
        <v>231</v>
      </c>
      <c r="F29" s="258"/>
      <c r="G29" s="259"/>
      <c r="H29" s="289" t="s">
        <v>225</v>
      </c>
      <c r="I29" s="290"/>
      <c r="J29" s="290"/>
      <c r="K29" s="290"/>
      <c r="L29" s="291"/>
    </row>
    <row r="30" spans="2:15" ht="15.75">
      <c r="B30" s="251"/>
      <c r="C30" s="253"/>
      <c r="D30" s="190" t="s">
        <v>245</v>
      </c>
      <c r="E30" s="190" t="s">
        <v>235</v>
      </c>
      <c r="F30" s="190" t="s">
        <v>236</v>
      </c>
      <c r="G30" s="190" t="s">
        <v>244</v>
      </c>
      <c r="H30" s="190" t="s">
        <v>226</v>
      </c>
      <c r="I30" s="190" t="s">
        <v>227</v>
      </c>
      <c r="J30" s="190" t="s">
        <v>228</v>
      </c>
      <c r="K30" s="190" t="s">
        <v>229</v>
      </c>
      <c r="L30" s="190" t="s">
        <v>230</v>
      </c>
    </row>
    <row r="31" spans="2:15" ht="15.75">
      <c r="B31" s="252"/>
      <c r="C31" s="254"/>
      <c r="D31" s="190" t="s">
        <v>12</v>
      </c>
      <c r="E31" s="190" t="s">
        <v>3</v>
      </c>
      <c r="F31" s="190" t="s">
        <v>5</v>
      </c>
      <c r="G31" s="190" t="s">
        <v>5</v>
      </c>
      <c r="H31" s="190" t="s">
        <v>8</v>
      </c>
      <c r="I31" s="190" t="s">
        <v>8</v>
      </c>
      <c r="J31" s="190" t="s">
        <v>8</v>
      </c>
      <c r="K31" s="190" t="s">
        <v>8</v>
      </c>
      <c r="L31" s="190" t="s">
        <v>8</v>
      </c>
    </row>
    <row r="32" spans="2:15" ht="15.75">
      <c r="B32" s="194">
        <v>1</v>
      </c>
      <c r="C32" s="219" t="s">
        <v>185</v>
      </c>
      <c r="D32" s="202"/>
      <c r="E32" s="202"/>
      <c r="F32" s="202"/>
      <c r="G32" s="202"/>
      <c r="H32" s="202"/>
      <c r="I32" s="202"/>
      <c r="J32" s="202"/>
      <c r="K32" s="202"/>
      <c r="L32" s="202"/>
    </row>
    <row r="33" spans="2:12">
      <c r="B33" s="202"/>
      <c r="C33" s="202" t="s">
        <v>13</v>
      </c>
      <c r="D33" s="202"/>
      <c r="E33" s="202"/>
      <c r="F33" s="202"/>
      <c r="G33" s="202"/>
      <c r="H33" s="202"/>
      <c r="I33" s="202"/>
      <c r="J33" s="202"/>
      <c r="K33" s="202"/>
      <c r="L33" s="202"/>
    </row>
    <row r="34" spans="2:12">
      <c r="B34" s="202"/>
      <c r="C34" s="202" t="s">
        <v>158</v>
      </c>
      <c r="D34" s="202"/>
      <c r="E34" s="202"/>
      <c r="F34" s="202"/>
      <c r="G34" s="202"/>
      <c r="H34" s="202"/>
      <c r="I34" s="202"/>
      <c r="J34" s="202"/>
      <c r="K34" s="202"/>
      <c r="L34" s="202"/>
    </row>
    <row r="35" spans="2:12">
      <c r="B35" s="202"/>
      <c r="C35" s="202" t="s">
        <v>14</v>
      </c>
      <c r="D35" s="202"/>
      <c r="E35" s="202"/>
      <c r="F35" s="202"/>
      <c r="G35" s="202"/>
      <c r="H35" s="202"/>
      <c r="I35" s="202"/>
      <c r="J35" s="202"/>
      <c r="K35" s="202"/>
      <c r="L35" s="202"/>
    </row>
    <row r="36" spans="2:12" ht="15.75">
      <c r="B36" s="202"/>
      <c r="C36" s="202" t="s">
        <v>15</v>
      </c>
      <c r="D36" s="220">
        <f>D33+D34-D35</f>
        <v>0</v>
      </c>
      <c r="E36" s="220">
        <f t="shared" ref="E36:L36" si="9">E33+E34-E35</f>
        <v>0</v>
      </c>
      <c r="F36" s="220">
        <f t="shared" si="9"/>
        <v>0</v>
      </c>
      <c r="G36" s="220">
        <f t="shared" si="9"/>
        <v>0</v>
      </c>
      <c r="H36" s="220">
        <f t="shared" si="9"/>
        <v>0</v>
      </c>
      <c r="I36" s="220">
        <f t="shared" si="9"/>
        <v>0</v>
      </c>
      <c r="J36" s="220">
        <f t="shared" si="9"/>
        <v>0</v>
      </c>
      <c r="K36" s="220">
        <f t="shared" si="9"/>
        <v>0</v>
      </c>
      <c r="L36" s="220">
        <f t="shared" si="9"/>
        <v>0</v>
      </c>
    </row>
    <row r="37" spans="2:12" ht="15.75">
      <c r="B37" s="202"/>
      <c r="C37" s="202" t="s">
        <v>206</v>
      </c>
      <c r="D37" s="220">
        <f>AVERAGE(D33,D36)</f>
        <v>0</v>
      </c>
      <c r="E37" s="220">
        <f t="shared" ref="E37:L37" si="10">AVERAGE(E33,E36)</f>
        <v>0</v>
      </c>
      <c r="F37" s="220">
        <f t="shared" si="10"/>
        <v>0</v>
      </c>
      <c r="G37" s="220">
        <f t="shared" si="10"/>
        <v>0</v>
      </c>
      <c r="H37" s="220">
        <f t="shared" si="10"/>
        <v>0</v>
      </c>
      <c r="I37" s="220">
        <f t="shared" si="10"/>
        <v>0</v>
      </c>
      <c r="J37" s="220">
        <f t="shared" si="10"/>
        <v>0</v>
      </c>
      <c r="K37" s="220">
        <f t="shared" si="10"/>
        <v>0</v>
      </c>
      <c r="L37" s="220">
        <f t="shared" si="10"/>
        <v>0</v>
      </c>
    </row>
    <row r="38" spans="2:12">
      <c r="B38" s="202"/>
      <c r="C38" s="202" t="s">
        <v>16</v>
      </c>
      <c r="D38" s="221"/>
      <c r="E38" s="221"/>
      <c r="F38" s="221"/>
      <c r="G38" s="221"/>
      <c r="H38" s="221"/>
      <c r="I38" s="221"/>
      <c r="J38" s="221"/>
      <c r="K38" s="221"/>
      <c r="L38" s="221"/>
    </row>
    <row r="39" spans="2:12" ht="15.75">
      <c r="B39" s="202"/>
      <c r="C39" s="202" t="s">
        <v>282</v>
      </c>
      <c r="D39" s="220">
        <f>D37*D38</f>
        <v>0</v>
      </c>
      <c r="E39" s="220">
        <f t="shared" ref="E39:L39" si="11">E37*E38</f>
        <v>0</v>
      </c>
      <c r="F39" s="220">
        <f t="shared" si="11"/>
        <v>0</v>
      </c>
      <c r="G39" s="220">
        <f t="shared" si="11"/>
        <v>0</v>
      </c>
      <c r="H39" s="220">
        <f t="shared" si="11"/>
        <v>0</v>
      </c>
      <c r="I39" s="220">
        <f t="shared" si="11"/>
        <v>0</v>
      </c>
      <c r="J39" s="220">
        <f t="shared" si="11"/>
        <v>0</v>
      </c>
      <c r="K39" s="220">
        <f t="shared" si="11"/>
        <v>0</v>
      </c>
      <c r="L39" s="220">
        <f t="shared" si="11"/>
        <v>0</v>
      </c>
    </row>
    <row r="40" spans="2:12">
      <c r="B40" s="202"/>
      <c r="C40" s="202" t="s">
        <v>285</v>
      </c>
      <c r="D40" s="205"/>
      <c r="E40" s="205"/>
      <c r="F40" s="205"/>
      <c r="G40" s="205"/>
      <c r="H40" s="205"/>
      <c r="I40" s="205"/>
      <c r="J40" s="205"/>
      <c r="K40" s="205"/>
      <c r="L40" s="205"/>
    </row>
    <row r="41" spans="2:12" ht="15.75">
      <c r="B41" s="202"/>
      <c r="C41" s="202" t="s">
        <v>286</v>
      </c>
      <c r="D41" s="220">
        <f>D39+D40</f>
        <v>0</v>
      </c>
      <c r="E41" s="220">
        <f t="shared" ref="E41:L41" si="12">E39+E40</f>
        <v>0</v>
      </c>
      <c r="F41" s="220">
        <f t="shared" si="12"/>
        <v>0</v>
      </c>
      <c r="G41" s="220">
        <f t="shared" si="12"/>
        <v>0</v>
      </c>
      <c r="H41" s="220">
        <f t="shared" si="12"/>
        <v>0</v>
      </c>
      <c r="I41" s="220">
        <f t="shared" si="12"/>
        <v>0</v>
      </c>
      <c r="J41" s="220">
        <f t="shared" si="12"/>
        <v>0</v>
      </c>
      <c r="K41" s="220">
        <f t="shared" si="12"/>
        <v>0</v>
      </c>
      <c r="L41" s="220">
        <f t="shared" si="12"/>
        <v>0</v>
      </c>
    </row>
    <row r="42" spans="2:12" ht="15.75">
      <c r="B42" s="194">
        <v>2</v>
      </c>
      <c r="C42" s="219" t="s">
        <v>184</v>
      </c>
      <c r="D42" s="205"/>
      <c r="E42" s="205"/>
      <c r="F42" s="205"/>
      <c r="G42" s="205"/>
      <c r="H42" s="205"/>
      <c r="I42" s="205"/>
      <c r="J42" s="205"/>
      <c r="K42" s="205"/>
      <c r="L42" s="205"/>
    </row>
    <row r="43" spans="2:12">
      <c r="B43" s="202"/>
      <c r="C43" s="202" t="s">
        <v>13</v>
      </c>
      <c r="D43" s="205"/>
      <c r="E43" s="205"/>
      <c r="F43" s="205"/>
      <c r="G43" s="205"/>
      <c r="H43" s="205"/>
      <c r="I43" s="205"/>
      <c r="J43" s="205"/>
      <c r="K43" s="205"/>
      <c r="L43" s="205"/>
    </row>
    <row r="44" spans="2:12">
      <c r="B44" s="202"/>
      <c r="C44" s="202" t="s">
        <v>158</v>
      </c>
      <c r="D44" s="205"/>
      <c r="E44" s="205"/>
      <c r="F44" s="205"/>
      <c r="G44" s="205"/>
      <c r="H44" s="205"/>
      <c r="I44" s="205"/>
      <c r="J44" s="205"/>
      <c r="K44" s="205"/>
      <c r="L44" s="205"/>
    </row>
    <row r="45" spans="2:12">
      <c r="B45" s="202"/>
      <c r="C45" s="202" t="s">
        <v>14</v>
      </c>
      <c r="D45" s="205"/>
      <c r="E45" s="205"/>
      <c r="F45" s="205"/>
      <c r="G45" s="205"/>
      <c r="H45" s="205"/>
      <c r="I45" s="205"/>
      <c r="J45" s="205"/>
      <c r="K45" s="205"/>
      <c r="L45" s="205"/>
    </row>
    <row r="46" spans="2:12" ht="15.75">
      <c r="B46" s="202"/>
      <c r="C46" s="202" t="s">
        <v>15</v>
      </c>
      <c r="D46" s="220">
        <f>D43+D44-D45</f>
        <v>0</v>
      </c>
      <c r="E46" s="220">
        <f t="shared" ref="E46:L46" si="13">E43+E44-E45</f>
        <v>0</v>
      </c>
      <c r="F46" s="220">
        <f t="shared" si="13"/>
        <v>0</v>
      </c>
      <c r="G46" s="220">
        <f t="shared" si="13"/>
        <v>0</v>
      </c>
      <c r="H46" s="220">
        <f t="shared" si="13"/>
        <v>0</v>
      </c>
      <c r="I46" s="220">
        <f t="shared" si="13"/>
        <v>0</v>
      </c>
      <c r="J46" s="220">
        <f t="shared" si="13"/>
        <v>0</v>
      </c>
      <c r="K46" s="220">
        <f t="shared" si="13"/>
        <v>0</v>
      </c>
      <c r="L46" s="220">
        <f t="shared" si="13"/>
        <v>0</v>
      </c>
    </row>
    <row r="47" spans="2:12" ht="15.75">
      <c r="B47" s="202"/>
      <c r="C47" s="202" t="s">
        <v>206</v>
      </c>
      <c r="D47" s="220">
        <f>AVERAGE(D43,D46)</f>
        <v>0</v>
      </c>
      <c r="E47" s="220">
        <f t="shared" ref="E47:L47" si="14">AVERAGE(E43,E46)</f>
        <v>0</v>
      </c>
      <c r="F47" s="220">
        <f t="shared" si="14"/>
        <v>0</v>
      </c>
      <c r="G47" s="220">
        <f t="shared" si="14"/>
        <v>0</v>
      </c>
      <c r="H47" s="220">
        <f t="shared" si="14"/>
        <v>0</v>
      </c>
      <c r="I47" s="220">
        <f t="shared" si="14"/>
        <v>0</v>
      </c>
      <c r="J47" s="220">
        <f t="shared" si="14"/>
        <v>0</v>
      </c>
      <c r="K47" s="220">
        <f t="shared" si="14"/>
        <v>0</v>
      </c>
      <c r="L47" s="220">
        <f t="shared" si="14"/>
        <v>0</v>
      </c>
    </row>
    <row r="48" spans="2:12">
      <c r="B48" s="202"/>
      <c r="C48" s="202" t="s">
        <v>16</v>
      </c>
      <c r="D48" s="221"/>
      <c r="E48" s="221"/>
      <c r="F48" s="221"/>
      <c r="G48" s="221"/>
      <c r="H48" s="221"/>
      <c r="I48" s="221"/>
      <c r="J48" s="221"/>
      <c r="K48" s="221"/>
      <c r="L48" s="221"/>
    </row>
    <row r="49" spans="2:12" ht="15.75">
      <c r="B49" s="202"/>
      <c r="C49" s="202" t="s">
        <v>282</v>
      </c>
      <c r="D49" s="220">
        <f>D47*D48</f>
        <v>0</v>
      </c>
      <c r="E49" s="220">
        <f t="shared" ref="E49:L49" si="15">E47*E48</f>
        <v>0</v>
      </c>
      <c r="F49" s="220">
        <f t="shared" si="15"/>
        <v>0</v>
      </c>
      <c r="G49" s="220">
        <f t="shared" si="15"/>
        <v>0</v>
      </c>
      <c r="H49" s="220">
        <f t="shared" si="15"/>
        <v>0</v>
      </c>
      <c r="I49" s="220">
        <f t="shared" si="15"/>
        <v>0</v>
      </c>
      <c r="J49" s="220">
        <f t="shared" si="15"/>
        <v>0</v>
      </c>
      <c r="K49" s="220">
        <f t="shared" si="15"/>
        <v>0</v>
      </c>
      <c r="L49" s="220">
        <f t="shared" si="15"/>
        <v>0</v>
      </c>
    </row>
    <row r="50" spans="2:12">
      <c r="B50" s="202"/>
      <c r="C50" s="202" t="s">
        <v>285</v>
      </c>
      <c r="D50" s="205"/>
      <c r="E50" s="205"/>
      <c r="F50" s="205"/>
      <c r="G50" s="205"/>
      <c r="H50" s="205"/>
      <c r="I50" s="205"/>
      <c r="J50" s="205"/>
      <c r="K50" s="205"/>
      <c r="L50" s="205"/>
    </row>
    <row r="51" spans="2:12" ht="15.75">
      <c r="B51" s="202"/>
      <c r="C51" s="202" t="s">
        <v>286</v>
      </c>
      <c r="D51" s="220">
        <f>D49+D50</f>
        <v>0</v>
      </c>
      <c r="E51" s="220">
        <f t="shared" ref="E51:L51" si="16">E49+E50</f>
        <v>0</v>
      </c>
      <c r="F51" s="220">
        <f t="shared" si="16"/>
        <v>0</v>
      </c>
      <c r="G51" s="220">
        <f t="shared" si="16"/>
        <v>0</v>
      </c>
      <c r="H51" s="220">
        <f t="shared" si="16"/>
        <v>0</v>
      </c>
      <c r="I51" s="220">
        <f t="shared" si="16"/>
        <v>0</v>
      </c>
      <c r="J51" s="220">
        <f t="shared" si="16"/>
        <v>0</v>
      </c>
      <c r="K51" s="220">
        <f t="shared" si="16"/>
        <v>0</v>
      </c>
      <c r="L51" s="220">
        <f t="shared" si="16"/>
        <v>0</v>
      </c>
    </row>
    <row r="52" spans="2:12">
      <c r="B52" s="202"/>
      <c r="C52" s="202" t="s">
        <v>284</v>
      </c>
      <c r="D52" s="205"/>
      <c r="E52" s="205"/>
      <c r="F52" s="205"/>
      <c r="G52" s="205"/>
      <c r="H52" s="205"/>
      <c r="I52" s="205"/>
      <c r="J52" s="205"/>
      <c r="K52" s="205"/>
      <c r="L52" s="205"/>
    </row>
    <row r="53" spans="2:12" ht="15.75">
      <c r="B53" s="194"/>
      <c r="C53" s="219" t="s">
        <v>127</v>
      </c>
      <c r="D53" s="205"/>
      <c r="E53" s="205"/>
      <c r="F53" s="205"/>
      <c r="G53" s="205"/>
      <c r="H53" s="205"/>
      <c r="I53" s="205"/>
      <c r="J53" s="205"/>
      <c r="K53" s="205"/>
      <c r="L53" s="205"/>
    </row>
    <row r="54" spans="2:12" ht="15.75">
      <c r="B54" s="202"/>
      <c r="C54" s="202" t="s">
        <v>13</v>
      </c>
      <c r="D54" s="220">
        <f>D33+D43</f>
        <v>0</v>
      </c>
      <c r="E54" s="220">
        <f t="shared" ref="E54:L56" si="17">E33+E43</f>
        <v>0</v>
      </c>
      <c r="F54" s="220">
        <f t="shared" si="17"/>
        <v>0</v>
      </c>
      <c r="G54" s="220">
        <f t="shared" si="17"/>
        <v>0</v>
      </c>
      <c r="H54" s="220">
        <f t="shared" si="17"/>
        <v>0</v>
      </c>
      <c r="I54" s="220">
        <f t="shared" si="17"/>
        <v>0</v>
      </c>
      <c r="J54" s="220">
        <f t="shared" si="17"/>
        <v>0</v>
      </c>
      <c r="K54" s="220">
        <f t="shared" si="17"/>
        <v>0</v>
      </c>
      <c r="L54" s="220">
        <f t="shared" si="17"/>
        <v>0</v>
      </c>
    </row>
    <row r="55" spans="2:12" ht="15.75">
      <c r="B55" s="202"/>
      <c r="C55" s="202" t="s">
        <v>158</v>
      </c>
      <c r="D55" s="220">
        <f>D34+D44</f>
        <v>0</v>
      </c>
      <c r="E55" s="220">
        <f t="shared" si="17"/>
        <v>0</v>
      </c>
      <c r="F55" s="220">
        <f t="shared" si="17"/>
        <v>0</v>
      </c>
      <c r="G55" s="220">
        <f t="shared" si="17"/>
        <v>0</v>
      </c>
      <c r="H55" s="220">
        <f t="shared" si="17"/>
        <v>0</v>
      </c>
      <c r="I55" s="220">
        <f t="shared" si="17"/>
        <v>0</v>
      </c>
      <c r="J55" s="220">
        <f t="shared" si="17"/>
        <v>0</v>
      </c>
      <c r="K55" s="220">
        <f t="shared" si="17"/>
        <v>0</v>
      </c>
      <c r="L55" s="220">
        <f t="shared" si="17"/>
        <v>0</v>
      </c>
    </row>
    <row r="56" spans="2:12" ht="15.75">
      <c r="B56" s="202"/>
      <c r="C56" s="202" t="s">
        <v>14</v>
      </c>
      <c r="D56" s="220">
        <f>D35+D45</f>
        <v>0</v>
      </c>
      <c r="E56" s="220">
        <f t="shared" si="17"/>
        <v>0</v>
      </c>
      <c r="F56" s="220">
        <f t="shared" si="17"/>
        <v>0</v>
      </c>
      <c r="G56" s="220">
        <f t="shared" si="17"/>
        <v>0</v>
      </c>
      <c r="H56" s="220">
        <f t="shared" si="17"/>
        <v>0</v>
      </c>
      <c r="I56" s="220">
        <f t="shared" si="17"/>
        <v>0</v>
      </c>
      <c r="J56" s="220">
        <f t="shared" si="17"/>
        <v>0</v>
      </c>
      <c r="K56" s="220">
        <f t="shared" si="17"/>
        <v>0</v>
      </c>
      <c r="L56" s="220">
        <f t="shared" si="17"/>
        <v>0</v>
      </c>
    </row>
    <row r="57" spans="2:12" ht="15.75">
      <c r="B57" s="202"/>
      <c r="C57" s="202" t="s">
        <v>15</v>
      </c>
      <c r="D57" s="220">
        <f>D54+D55-D56</f>
        <v>0</v>
      </c>
      <c r="E57" s="220">
        <f t="shared" ref="E57:L57" si="18">E54+E55-E56</f>
        <v>0</v>
      </c>
      <c r="F57" s="220">
        <f t="shared" si="18"/>
        <v>0</v>
      </c>
      <c r="G57" s="220">
        <f t="shared" si="18"/>
        <v>0</v>
      </c>
      <c r="H57" s="220">
        <f t="shared" si="18"/>
        <v>0</v>
      </c>
      <c r="I57" s="220">
        <f t="shared" si="18"/>
        <v>0</v>
      </c>
      <c r="J57" s="220">
        <f t="shared" si="18"/>
        <v>0</v>
      </c>
      <c r="K57" s="220">
        <f t="shared" si="18"/>
        <v>0</v>
      </c>
      <c r="L57" s="220">
        <f t="shared" si="18"/>
        <v>0</v>
      </c>
    </row>
    <row r="58" spans="2:12" ht="15.75">
      <c r="B58" s="202"/>
      <c r="C58" s="202" t="s">
        <v>206</v>
      </c>
      <c r="D58" s="220">
        <f>AVERAGE(D54,D57)</f>
        <v>0</v>
      </c>
      <c r="E58" s="220">
        <f t="shared" ref="E58:L58" si="19">AVERAGE(E54,E57)</f>
        <v>0</v>
      </c>
      <c r="F58" s="220">
        <f t="shared" si="19"/>
        <v>0</v>
      </c>
      <c r="G58" s="220">
        <f t="shared" si="19"/>
        <v>0</v>
      </c>
      <c r="H58" s="220">
        <f t="shared" si="19"/>
        <v>0</v>
      </c>
      <c r="I58" s="220">
        <f t="shared" si="19"/>
        <v>0</v>
      </c>
      <c r="J58" s="220">
        <f t="shared" si="19"/>
        <v>0</v>
      </c>
      <c r="K58" s="220">
        <f t="shared" si="19"/>
        <v>0</v>
      </c>
      <c r="L58" s="220">
        <f t="shared" si="19"/>
        <v>0</v>
      </c>
    </row>
    <row r="59" spans="2:12" ht="15.75">
      <c r="B59" s="202"/>
      <c r="C59" s="202" t="s">
        <v>16</v>
      </c>
      <c r="D59" s="222">
        <f>IFERROR(D60/D58,0)</f>
        <v>0</v>
      </c>
      <c r="E59" s="222">
        <f t="shared" ref="E59:L59" si="20">IFERROR(E60/E58,0)</f>
        <v>0</v>
      </c>
      <c r="F59" s="222">
        <f t="shared" si="20"/>
        <v>0</v>
      </c>
      <c r="G59" s="222">
        <f t="shared" si="20"/>
        <v>0</v>
      </c>
      <c r="H59" s="222">
        <f t="shared" si="20"/>
        <v>0</v>
      </c>
      <c r="I59" s="222">
        <f t="shared" si="20"/>
        <v>0</v>
      </c>
      <c r="J59" s="222">
        <f t="shared" si="20"/>
        <v>0</v>
      </c>
      <c r="K59" s="222">
        <f t="shared" si="20"/>
        <v>0</v>
      </c>
      <c r="L59" s="222">
        <f t="shared" si="20"/>
        <v>0</v>
      </c>
    </row>
    <row r="60" spans="2:12" ht="15.75">
      <c r="B60" s="202"/>
      <c r="C60" s="202" t="s">
        <v>282</v>
      </c>
      <c r="D60" s="220">
        <f>D39+D49</f>
        <v>0</v>
      </c>
      <c r="E60" s="220">
        <f t="shared" ref="E60:L61" si="21">E39+E49</f>
        <v>0</v>
      </c>
      <c r="F60" s="220">
        <f t="shared" si="21"/>
        <v>0</v>
      </c>
      <c r="G60" s="220">
        <f t="shared" si="21"/>
        <v>0</v>
      </c>
      <c r="H60" s="220">
        <f t="shared" si="21"/>
        <v>0</v>
      </c>
      <c r="I60" s="220">
        <f t="shared" si="21"/>
        <v>0</v>
      </c>
      <c r="J60" s="220">
        <f t="shared" si="21"/>
        <v>0</v>
      </c>
      <c r="K60" s="220">
        <f t="shared" si="21"/>
        <v>0</v>
      </c>
      <c r="L60" s="220">
        <f t="shared" si="21"/>
        <v>0</v>
      </c>
    </row>
    <row r="61" spans="2:12" ht="15.75">
      <c r="B61" s="202"/>
      <c r="C61" s="202" t="s">
        <v>285</v>
      </c>
      <c r="D61" s="220">
        <f>D40+D50</f>
        <v>0</v>
      </c>
      <c r="E61" s="220">
        <f t="shared" si="21"/>
        <v>0</v>
      </c>
      <c r="F61" s="220">
        <f t="shared" si="21"/>
        <v>0</v>
      </c>
      <c r="G61" s="220">
        <f t="shared" si="21"/>
        <v>0</v>
      </c>
      <c r="H61" s="220">
        <f t="shared" si="21"/>
        <v>0</v>
      </c>
      <c r="I61" s="220">
        <f t="shared" si="21"/>
        <v>0</v>
      </c>
      <c r="J61" s="220">
        <f t="shared" si="21"/>
        <v>0</v>
      </c>
      <c r="K61" s="220">
        <f t="shared" si="21"/>
        <v>0</v>
      </c>
      <c r="L61" s="220">
        <f t="shared" si="21"/>
        <v>0</v>
      </c>
    </row>
    <row r="62" spans="2:12" ht="15.75">
      <c r="B62" s="202"/>
      <c r="C62" s="202" t="s">
        <v>286</v>
      </c>
      <c r="D62" s="220">
        <f>D60+D61</f>
        <v>0</v>
      </c>
      <c r="E62" s="220">
        <f t="shared" ref="E62:L62" si="22">E60+E61</f>
        <v>0</v>
      </c>
      <c r="F62" s="220">
        <f t="shared" si="22"/>
        <v>0</v>
      </c>
      <c r="G62" s="220">
        <f t="shared" si="22"/>
        <v>0</v>
      </c>
      <c r="H62" s="220">
        <f t="shared" si="22"/>
        <v>0</v>
      </c>
      <c r="I62" s="220">
        <f t="shared" si="22"/>
        <v>0</v>
      </c>
      <c r="J62" s="220">
        <f t="shared" si="22"/>
        <v>0</v>
      </c>
      <c r="K62" s="220">
        <f t="shared" si="22"/>
        <v>0</v>
      </c>
      <c r="L62" s="220">
        <f t="shared" si="22"/>
        <v>0</v>
      </c>
    </row>
  </sheetData>
  <mergeCells count="12">
    <mergeCell ref="B2:O2"/>
    <mergeCell ref="B3:O3"/>
    <mergeCell ref="B4:O4"/>
    <mergeCell ref="E29:G29"/>
    <mergeCell ref="H29:L29"/>
    <mergeCell ref="B7:B9"/>
    <mergeCell ref="C7:C9"/>
    <mergeCell ref="D7:F7"/>
    <mergeCell ref="G7:J7"/>
    <mergeCell ref="K7:O7"/>
    <mergeCell ref="B29:B31"/>
    <mergeCell ref="C29:C31"/>
  </mergeCells>
  <pageMargins left="1.02" right="0.25" top="1" bottom="1" header="0.25" footer="0.25"/>
  <pageSetup paperSize="9" scale="45" orientation="landscape" r:id="rId1"/>
  <headerFooter alignWithMargins="0">
    <oddHeader>&amp;F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23"/>
  <sheetViews>
    <sheetView showGridLines="0" zoomScale="80" zoomScaleNormal="80" zoomScaleSheetLayoutView="90" workbookViewId="0">
      <selection activeCell="D30" sqref="D30"/>
    </sheetView>
  </sheetViews>
  <sheetFormatPr defaultColWidth="9.28515625" defaultRowHeight="15"/>
  <cols>
    <col min="1" max="1" width="4.28515625" style="188" customWidth="1"/>
    <col min="2" max="2" width="6.28515625" style="188" customWidth="1"/>
    <col min="3" max="3" width="35.5703125" style="188" customWidth="1"/>
    <col min="4" max="4" width="13.7109375" style="188" bestFit="1" customWidth="1"/>
    <col min="5" max="5" width="12.5703125" style="188" bestFit="1" customWidth="1"/>
    <col min="6" max="6" width="13.42578125" style="188" bestFit="1" customWidth="1"/>
    <col min="7" max="7" width="13.7109375" style="188" bestFit="1" customWidth="1"/>
    <col min="8" max="8" width="12.5703125" style="188" customWidth="1"/>
    <col min="9" max="9" width="15.42578125" style="188" customWidth="1"/>
    <col min="10" max="10" width="13.7109375" style="188" bestFit="1" customWidth="1"/>
    <col min="11" max="16" width="11.7109375" style="188" bestFit="1" customWidth="1"/>
    <col min="17" max="16384" width="9.28515625" style="188"/>
  </cols>
  <sheetData>
    <row r="1" spans="2:13" ht="15.75">
      <c r="B1" s="189"/>
    </row>
    <row r="2" spans="2:13" ht="15.75">
      <c r="B2" s="243" t="s">
        <v>396</v>
      </c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</row>
    <row r="3" spans="2:13" ht="15.75">
      <c r="B3" s="243" t="s">
        <v>379</v>
      </c>
      <c r="C3" s="243"/>
      <c r="D3" s="243"/>
      <c r="E3" s="243"/>
      <c r="F3" s="243"/>
      <c r="G3" s="243"/>
      <c r="H3" s="243"/>
      <c r="I3" s="243"/>
      <c r="J3" s="243"/>
      <c r="K3" s="243"/>
      <c r="L3" s="243"/>
      <c r="M3" s="243"/>
    </row>
    <row r="4" spans="2:13" ht="15.75">
      <c r="B4" s="293" t="s">
        <v>404</v>
      </c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</row>
    <row r="5" spans="2:13" ht="15.75">
      <c r="B5" s="84"/>
      <c r="C5" s="189"/>
      <c r="D5" s="200"/>
      <c r="E5" s="200"/>
      <c r="F5" s="200"/>
      <c r="G5" s="200"/>
      <c r="H5" s="200"/>
      <c r="I5" s="200"/>
      <c r="J5" s="200"/>
    </row>
    <row r="6" spans="2:13" ht="15.75">
      <c r="M6" s="7" t="s">
        <v>4</v>
      </c>
    </row>
    <row r="7" spans="2:13" s="6" customFormat="1" ht="15" customHeight="1">
      <c r="B7" s="250" t="s">
        <v>186</v>
      </c>
      <c r="C7" s="253" t="s">
        <v>18</v>
      </c>
      <c r="D7" s="257" t="s">
        <v>372</v>
      </c>
      <c r="E7" s="258"/>
      <c r="F7" s="259"/>
      <c r="G7" s="257" t="s">
        <v>373</v>
      </c>
      <c r="H7" s="258"/>
      <c r="I7" s="292" t="s">
        <v>225</v>
      </c>
      <c r="J7" s="292"/>
      <c r="K7" s="292"/>
      <c r="L7" s="292"/>
      <c r="M7" s="292"/>
    </row>
    <row r="8" spans="2:13" s="6" customFormat="1" ht="47.25">
      <c r="B8" s="251"/>
      <c r="C8" s="253"/>
      <c r="D8" s="190" t="s">
        <v>328</v>
      </c>
      <c r="E8" s="190" t="s">
        <v>245</v>
      </c>
      <c r="F8" s="190" t="s">
        <v>201</v>
      </c>
      <c r="G8" s="190" t="s">
        <v>328</v>
      </c>
      <c r="H8" s="190" t="s">
        <v>244</v>
      </c>
      <c r="I8" s="190" t="s">
        <v>374</v>
      </c>
      <c r="J8" s="190" t="s">
        <v>375</v>
      </c>
      <c r="K8" s="190" t="s">
        <v>376</v>
      </c>
      <c r="L8" s="190" t="s">
        <v>377</v>
      </c>
      <c r="M8" s="190" t="s">
        <v>378</v>
      </c>
    </row>
    <row r="9" spans="2:13" s="6" customFormat="1" ht="15.75">
      <c r="B9" s="252"/>
      <c r="C9" s="254"/>
      <c r="D9" s="190" t="s">
        <v>10</v>
      </c>
      <c r="E9" s="190" t="s">
        <v>12</v>
      </c>
      <c r="F9" s="190" t="s">
        <v>234</v>
      </c>
      <c r="G9" s="190" t="s">
        <v>10</v>
      </c>
      <c r="H9" s="190" t="s">
        <v>5</v>
      </c>
      <c r="I9" s="190" t="s">
        <v>8</v>
      </c>
      <c r="J9" s="190" t="s">
        <v>8</v>
      </c>
      <c r="K9" s="190" t="s">
        <v>8</v>
      </c>
      <c r="L9" s="190" t="s">
        <v>8</v>
      </c>
      <c r="M9" s="190" t="s">
        <v>8</v>
      </c>
    </row>
    <row r="10" spans="2:13">
      <c r="B10" s="201">
        <v>1</v>
      </c>
      <c r="C10" s="202" t="s">
        <v>287</v>
      </c>
      <c r="D10" s="8"/>
      <c r="E10" s="202"/>
      <c r="F10" s="202"/>
      <c r="G10" s="195"/>
      <c r="H10" s="195"/>
      <c r="I10" s="195"/>
      <c r="J10" s="195"/>
      <c r="K10" s="195"/>
      <c r="L10" s="195"/>
      <c r="M10" s="195"/>
    </row>
    <row r="11" spans="2:13">
      <c r="B11" s="194">
        <f>B10+1</f>
        <v>2</v>
      </c>
      <c r="C11" s="202" t="s">
        <v>288</v>
      </c>
      <c r="D11" s="8"/>
      <c r="E11" s="202"/>
      <c r="F11" s="202"/>
      <c r="G11" s="195"/>
      <c r="H11" s="195"/>
      <c r="I11" s="195"/>
      <c r="J11" s="195"/>
      <c r="K11" s="195"/>
      <c r="L11" s="195"/>
      <c r="M11" s="195"/>
    </row>
    <row r="12" spans="2:13">
      <c r="B12" s="194">
        <f t="shared" ref="B12:B20" si="0">B11+1</f>
        <v>3</v>
      </c>
      <c r="C12" s="206" t="s">
        <v>289</v>
      </c>
      <c r="D12" s="8"/>
      <c r="E12" s="202"/>
      <c r="F12" s="202"/>
      <c r="G12" s="195"/>
      <c r="H12" s="195"/>
      <c r="I12" s="195"/>
      <c r="J12" s="195"/>
      <c r="K12" s="195"/>
      <c r="L12" s="195"/>
      <c r="M12" s="195"/>
    </row>
    <row r="13" spans="2:13">
      <c r="B13" s="194">
        <f t="shared" si="0"/>
        <v>4</v>
      </c>
      <c r="C13" s="208" t="s">
        <v>290</v>
      </c>
      <c r="D13" s="209">
        <f>'F2'!E14/12</f>
        <v>0.52387499999999998</v>
      </c>
      <c r="E13" s="209">
        <f>'F2'!F14/12</f>
        <v>0.42534634798102217</v>
      </c>
      <c r="F13" s="209">
        <f>'F2'!G14/12</f>
        <v>0.42534634798102217</v>
      </c>
      <c r="G13" s="209">
        <f>'F2'!H14/12</f>
        <v>0.54400499999999996</v>
      </c>
      <c r="H13" s="209">
        <f>'F2'!I14/12</f>
        <v>0.68901712384488178</v>
      </c>
      <c r="I13" s="209">
        <f>'F2'!J14/12</f>
        <v>0.64728550931058704</v>
      </c>
      <c r="J13" s="209">
        <f>'F2'!K14/12</f>
        <v>0.69323347739284846</v>
      </c>
      <c r="K13" s="209">
        <f>'F2'!L14/12</f>
        <v>0.74167181404465954</v>
      </c>
      <c r="L13" s="209">
        <f>'F2'!M14/12</f>
        <v>0.78229720251484203</v>
      </c>
      <c r="M13" s="209">
        <f>'F2'!N14/12</f>
        <v>0.82527178509469279</v>
      </c>
    </row>
    <row r="14" spans="2:13" s="214" customFormat="1" ht="15.75">
      <c r="B14" s="194">
        <f t="shared" si="0"/>
        <v>5</v>
      </c>
      <c r="C14" s="210" t="s">
        <v>291</v>
      </c>
      <c r="D14" s="209">
        <f>'F1'!F11*15%</f>
        <v>0.9429749999999999</v>
      </c>
      <c r="E14" s="211">
        <f>'F1'!G11*15%</f>
        <v>0.7656234263658398</v>
      </c>
      <c r="F14" s="225">
        <f>E14</f>
        <v>0.7656234263658398</v>
      </c>
      <c r="G14" s="211">
        <f>'F1'!I11*15%</f>
        <v>0.979209</v>
      </c>
      <c r="H14" s="211">
        <f>'F1'!J11*15%</f>
        <v>1.2402308229207872</v>
      </c>
      <c r="I14" s="211">
        <f>'F4'!F39*1%</f>
        <v>0.29740000000000005</v>
      </c>
      <c r="J14" s="211">
        <f>'F4'!F48*1%</f>
        <v>0.44780000000000003</v>
      </c>
      <c r="K14" s="211">
        <f>'F4'!F57*1%</f>
        <v>0.60430000000000006</v>
      </c>
      <c r="L14" s="211">
        <f>'F4'!F66*1%</f>
        <v>0.60430000000000006</v>
      </c>
      <c r="M14" s="211">
        <f>'F4'!F75*1%</f>
        <v>0.60430000000000006</v>
      </c>
    </row>
    <row r="15" spans="2:13">
      <c r="B15" s="194">
        <f t="shared" si="0"/>
        <v>6</v>
      </c>
      <c r="C15" s="208" t="s">
        <v>394</v>
      </c>
      <c r="D15" s="209">
        <f>('F1'!F22+'F1'!F16)*2/12</f>
        <v>1.6727499999999997</v>
      </c>
      <c r="E15" s="209">
        <f ca="1">('F1'!G22+'F1'!G16)*2/12</f>
        <v>1.4888208161863605</v>
      </c>
      <c r="F15" s="209">
        <f ca="1">('F1'!H22+'F1'!H16)*2/12</f>
        <v>1.4888208161863605</v>
      </c>
      <c r="G15" s="209">
        <f>('F1'!I22+'F1'!I16)*2/12</f>
        <v>1.5880099999999999</v>
      </c>
      <c r="H15" s="209">
        <f ca="1">('F1'!J22+'F1'!J16)*2/12</f>
        <v>2.030682058133908</v>
      </c>
      <c r="I15" s="209">
        <f ca="1">('F1'!K22+'F1'!K16)*45/365</f>
        <v>1.5419057328836239</v>
      </c>
      <c r="J15" s="209">
        <f ca="1">('F1'!L22+'F1'!L16)*45/365</f>
        <v>1.9322201687324934</v>
      </c>
      <c r="K15" s="209">
        <f ca="1">('F1'!M22+'F1'!M16)*45/365</f>
        <v>2.1964502290764449</v>
      </c>
      <c r="L15" s="209">
        <f ca="1">('F1'!N22+'F1'!N16)*45/365</f>
        <v>2.2362271605308797</v>
      </c>
      <c r="M15" s="209">
        <f ca="1">('F1'!O22+'F1'!O16)*45/365</f>
        <v>2.2795534244215307</v>
      </c>
    </row>
    <row r="16" spans="2:13">
      <c r="B16" s="194"/>
      <c r="C16" s="208" t="s">
        <v>292</v>
      </c>
      <c r="D16" s="217"/>
      <c r="E16" s="206"/>
      <c r="F16" s="9"/>
      <c r="G16" s="206"/>
      <c r="H16" s="206"/>
      <c r="I16" s="206"/>
      <c r="J16" s="206"/>
      <c r="K16" s="206"/>
      <c r="L16" s="206"/>
      <c r="M16" s="206"/>
    </row>
    <row r="17" spans="2:13">
      <c r="B17" s="194">
        <f>B15+1</f>
        <v>7</v>
      </c>
      <c r="C17" s="202" t="s">
        <v>395</v>
      </c>
      <c r="D17" s="209">
        <f>'F1'!F21/12</f>
        <v>0</v>
      </c>
      <c r="E17" s="209">
        <f>'F1'!G21/12</f>
        <v>0</v>
      </c>
      <c r="F17" s="209">
        <f>'F1'!H21/12</f>
        <v>0</v>
      </c>
      <c r="G17" s="209">
        <f>'F1'!I21/12</f>
        <v>0</v>
      </c>
      <c r="H17" s="209">
        <f>'F1'!J21/12</f>
        <v>0</v>
      </c>
      <c r="I17" s="209">
        <f>'F1'!K21/12</f>
        <v>0</v>
      </c>
      <c r="J17" s="209">
        <f>'F1'!L21/12</f>
        <v>0</v>
      </c>
      <c r="K17" s="209">
        <f>'F1'!M21/12</f>
        <v>0</v>
      </c>
      <c r="L17" s="209">
        <f>'F1'!N21/12</f>
        <v>0</v>
      </c>
      <c r="M17" s="209">
        <f>'F1'!O21/12</f>
        <v>0</v>
      </c>
    </row>
    <row r="18" spans="2:13" ht="15.75">
      <c r="B18" s="194">
        <f t="shared" si="0"/>
        <v>8</v>
      </c>
      <c r="C18" s="202" t="s">
        <v>44</v>
      </c>
      <c r="D18" s="207">
        <f>SUM(D10:D15)-D17</f>
        <v>3.1395999999999997</v>
      </c>
      <c r="E18" s="207">
        <f t="shared" ref="E18:M18" ca="1" si="1">SUM(E10:E15)-E17</f>
        <v>2.6797905905332224</v>
      </c>
      <c r="F18" s="207">
        <f t="shared" ca="1" si="1"/>
        <v>2.6797905905332224</v>
      </c>
      <c r="G18" s="207">
        <f t="shared" si="1"/>
        <v>3.111224</v>
      </c>
      <c r="H18" s="207">
        <f t="shared" ca="1" si="1"/>
        <v>3.9599300048995771</v>
      </c>
      <c r="I18" s="207">
        <f t="shared" ca="1" si="1"/>
        <v>2.4865912421942111</v>
      </c>
      <c r="J18" s="207">
        <f t="shared" ca="1" si="1"/>
        <v>3.0732536461253419</v>
      </c>
      <c r="K18" s="207">
        <f t="shared" ca="1" si="1"/>
        <v>3.5424220431211046</v>
      </c>
      <c r="L18" s="207">
        <f t="shared" ca="1" si="1"/>
        <v>3.622824363045722</v>
      </c>
      <c r="M18" s="207">
        <f t="shared" ca="1" si="1"/>
        <v>3.7091252095162237</v>
      </c>
    </row>
    <row r="19" spans="2:13">
      <c r="B19" s="194">
        <f t="shared" si="0"/>
        <v>9</v>
      </c>
      <c r="C19" s="202" t="s">
        <v>293</v>
      </c>
      <c r="D19" s="216">
        <v>8.5500000000000007E-2</v>
      </c>
      <c r="E19" s="216">
        <v>9.4399999999999998E-2</v>
      </c>
      <c r="F19" s="216">
        <v>9.4399999999999998E-2</v>
      </c>
      <c r="G19" s="216">
        <v>8.5500000000000007E-2</v>
      </c>
      <c r="H19" s="216">
        <v>0.1008</v>
      </c>
      <c r="I19" s="216">
        <v>0.10150000000000001</v>
      </c>
      <c r="J19" s="216">
        <v>0.10150000000000001</v>
      </c>
      <c r="K19" s="216">
        <v>0.10150000000000001</v>
      </c>
      <c r="L19" s="216">
        <v>0.10150000000000001</v>
      </c>
      <c r="M19" s="216">
        <v>0.10150000000000001</v>
      </c>
    </row>
    <row r="20" spans="2:13" ht="15.75">
      <c r="B20" s="194">
        <f t="shared" si="0"/>
        <v>10</v>
      </c>
      <c r="C20" s="208" t="s">
        <v>294</v>
      </c>
      <c r="D20" s="207">
        <v>0.28000000000000003</v>
      </c>
      <c r="E20" s="207">
        <f t="shared" ref="E20:M20" ca="1" si="2">E18*E19</f>
        <v>0.25297223174633621</v>
      </c>
      <c r="F20" s="207">
        <f t="shared" ca="1" si="2"/>
        <v>0.25297223174633621</v>
      </c>
      <c r="G20" s="207">
        <v>0.28999999999999998</v>
      </c>
      <c r="H20" s="207">
        <f t="shared" ca="1" si="2"/>
        <v>0.3991609444938774</v>
      </c>
      <c r="I20" s="207">
        <f t="shared" ca="1" si="2"/>
        <v>0.25238901108271244</v>
      </c>
      <c r="J20" s="207">
        <f t="shared" ca="1" si="2"/>
        <v>0.31193524508172221</v>
      </c>
      <c r="K20" s="207">
        <f t="shared" ca="1" si="2"/>
        <v>0.35955583737679214</v>
      </c>
      <c r="L20" s="207">
        <f t="shared" ca="1" si="2"/>
        <v>0.36771667284914078</v>
      </c>
      <c r="M20" s="207">
        <f t="shared" ca="1" si="2"/>
        <v>0.37647620876589671</v>
      </c>
    </row>
    <row r="22" spans="2:13">
      <c r="C22" s="188" t="s">
        <v>247</v>
      </c>
    </row>
    <row r="23" spans="2:13">
      <c r="C23" s="188" t="s">
        <v>365</v>
      </c>
    </row>
  </sheetData>
  <mergeCells count="8">
    <mergeCell ref="B2:M2"/>
    <mergeCell ref="B3:M3"/>
    <mergeCell ref="B4:M4"/>
    <mergeCell ref="B7:B9"/>
    <mergeCell ref="C7:C9"/>
    <mergeCell ref="D7:F7"/>
    <mergeCell ref="G7:H7"/>
    <mergeCell ref="I7:M7"/>
  </mergeCells>
  <pageMargins left="1.02" right="0.25" top="1" bottom="1" header="0.25" footer="0.25"/>
  <pageSetup paperSize="9" scale="76" orientation="landscape" r:id="rId1"/>
  <headerFooter alignWithMargins="0">
    <oddHeader>&amp;F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24"/>
  <sheetViews>
    <sheetView showGridLines="0" zoomScale="80" zoomScaleNormal="80" zoomScaleSheetLayoutView="90" workbookViewId="0">
      <selection activeCell="D30" sqref="D30"/>
    </sheetView>
  </sheetViews>
  <sheetFormatPr defaultColWidth="9.28515625" defaultRowHeight="15"/>
  <cols>
    <col min="1" max="1" width="3.28515625" style="188" customWidth="1"/>
    <col min="2" max="2" width="6.28515625" style="188" customWidth="1"/>
    <col min="3" max="3" width="60.28515625" style="188" customWidth="1"/>
    <col min="4" max="4" width="12.42578125" style="188" customWidth="1"/>
    <col min="5" max="5" width="11" style="188" customWidth="1"/>
    <col min="6" max="6" width="13.42578125" style="188" bestFit="1" customWidth="1"/>
    <col min="7" max="8" width="12.140625" style="188" customWidth="1"/>
    <col min="9" max="9" width="13.42578125" style="188" customWidth="1"/>
    <col min="10" max="10" width="13.5703125" style="188" customWidth="1"/>
    <col min="11" max="12" width="13.140625" style="188" customWidth="1"/>
    <col min="13" max="13" width="13.28515625" style="188" customWidth="1"/>
    <col min="14" max="16" width="11.7109375" style="188" bestFit="1" customWidth="1"/>
    <col min="17" max="16384" width="9.28515625" style="188"/>
  </cols>
  <sheetData>
    <row r="1" spans="2:13" ht="15.75">
      <c r="B1" s="189"/>
    </row>
    <row r="2" spans="2:13" ht="15.75">
      <c r="B2" s="243" t="s">
        <v>396</v>
      </c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</row>
    <row r="3" spans="2:13" ht="15.75">
      <c r="B3" s="243" t="s">
        <v>379</v>
      </c>
      <c r="C3" s="243"/>
      <c r="D3" s="243"/>
      <c r="E3" s="243"/>
      <c r="F3" s="243"/>
      <c r="G3" s="243"/>
      <c r="H3" s="243"/>
      <c r="I3" s="243"/>
      <c r="J3" s="243"/>
      <c r="K3" s="243"/>
      <c r="L3" s="243"/>
      <c r="M3" s="243"/>
    </row>
    <row r="4" spans="2:13" ht="15.75">
      <c r="B4" s="293" t="s">
        <v>405</v>
      </c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</row>
    <row r="5" spans="2:13" ht="15.75">
      <c r="B5" s="84"/>
      <c r="C5" s="189"/>
      <c r="D5" s="200"/>
      <c r="E5" s="200"/>
      <c r="F5" s="200"/>
      <c r="G5" s="200"/>
      <c r="H5" s="200"/>
      <c r="I5" s="200"/>
      <c r="J5" s="200"/>
    </row>
    <row r="6" spans="2:13" ht="15.75">
      <c r="M6" s="7" t="s">
        <v>4</v>
      </c>
    </row>
    <row r="7" spans="2:13" s="6" customFormat="1" ht="15" customHeight="1">
      <c r="B7" s="250" t="s">
        <v>186</v>
      </c>
      <c r="C7" s="253" t="s">
        <v>18</v>
      </c>
      <c r="D7" s="257" t="s">
        <v>372</v>
      </c>
      <c r="E7" s="258"/>
      <c r="F7" s="259"/>
      <c r="G7" s="257" t="s">
        <v>373</v>
      </c>
      <c r="H7" s="258"/>
      <c r="I7" s="292" t="s">
        <v>225</v>
      </c>
      <c r="J7" s="292"/>
      <c r="K7" s="292"/>
      <c r="L7" s="292"/>
      <c r="M7" s="292"/>
    </row>
    <row r="8" spans="2:13" s="6" customFormat="1" ht="47.25">
      <c r="B8" s="251"/>
      <c r="C8" s="253"/>
      <c r="D8" s="190" t="s">
        <v>328</v>
      </c>
      <c r="E8" s="190" t="s">
        <v>245</v>
      </c>
      <c r="F8" s="190" t="s">
        <v>201</v>
      </c>
      <c r="G8" s="190" t="s">
        <v>328</v>
      </c>
      <c r="H8" s="190" t="s">
        <v>244</v>
      </c>
      <c r="I8" s="190" t="s">
        <v>374</v>
      </c>
      <c r="J8" s="190" t="s">
        <v>375</v>
      </c>
      <c r="K8" s="190" t="s">
        <v>376</v>
      </c>
      <c r="L8" s="190" t="s">
        <v>377</v>
      </c>
      <c r="M8" s="190" t="s">
        <v>378</v>
      </c>
    </row>
    <row r="9" spans="2:13" s="6" customFormat="1" ht="15.75">
      <c r="B9" s="252"/>
      <c r="C9" s="254"/>
      <c r="D9" s="190" t="s">
        <v>10</v>
      </c>
      <c r="E9" s="190" t="s">
        <v>12</v>
      </c>
      <c r="F9" s="190" t="s">
        <v>234</v>
      </c>
      <c r="G9" s="190" t="s">
        <v>10</v>
      </c>
      <c r="H9" s="190" t="s">
        <v>5</v>
      </c>
      <c r="I9" s="190" t="s">
        <v>8</v>
      </c>
      <c r="J9" s="190" t="s">
        <v>8</v>
      </c>
      <c r="K9" s="190" t="s">
        <v>8</v>
      </c>
      <c r="L9" s="190" t="s">
        <v>8</v>
      </c>
      <c r="M9" s="190" t="s">
        <v>8</v>
      </c>
    </row>
    <row r="10" spans="2:13">
      <c r="B10" s="201">
        <v>1</v>
      </c>
      <c r="C10" s="202" t="s">
        <v>215</v>
      </c>
      <c r="D10" s="223"/>
      <c r="E10" s="224">
        <f>F10</f>
        <v>8.9220000000000006</v>
      </c>
      <c r="F10" s="224">
        <f>'F4'!F21*30%</f>
        <v>8.9220000000000006</v>
      </c>
      <c r="G10" s="212"/>
      <c r="H10" s="213">
        <f>'F4'!F30*30%</f>
        <v>8.9220000000000006</v>
      </c>
      <c r="I10" s="212">
        <f>'F4'!F39*30%</f>
        <v>8.9220000000000006</v>
      </c>
      <c r="J10" s="213">
        <f>I14</f>
        <v>13.434000000000001</v>
      </c>
      <c r="K10" s="213">
        <f>J14</f>
        <v>18.129000000000001</v>
      </c>
      <c r="L10" s="213">
        <f>K14</f>
        <v>18.129000000000001</v>
      </c>
      <c r="M10" s="213">
        <f>L14</f>
        <v>18.129000000000001</v>
      </c>
    </row>
    <row r="11" spans="2:13">
      <c r="B11" s="194">
        <f>B10+1</f>
        <v>2</v>
      </c>
      <c r="C11" s="202" t="s">
        <v>216</v>
      </c>
      <c r="D11" s="223"/>
      <c r="E11" s="211">
        <f>F3.1!H14</f>
        <v>0</v>
      </c>
      <c r="F11" s="211">
        <f>E11</f>
        <v>0</v>
      </c>
      <c r="G11" s="212"/>
      <c r="H11" s="213">
        <f>F3.1!H20</f>
        <v>0</v>
      </c>
      <c r="I11" s="213">
        <f>F3.1!H28</f>
        <v>15.04</v>
      </c>
      <c r="J11" s="213">
        <f>F3.1!H34</f>
        <v>15.65</v>
      </c>
      <c r="K11" s="213">
        <f>F3.1!H40</f>
        <v>0</v>
      </c>
      <c r="L11" s="213">
        <f>F3.1!H46</f>
        <v>0</v>
      </c>
      <c r="M11" s="213">
        <f>F3.1!H52</f>
        <v>0</v>
      </c>
    </row>
    <row r="12" spans="2:13">
      <c r="B12" s="194">
        <f t="shared" ref="B12:B22" si="0">B11+1</f>
        <v>3</v>
      </c>
      <c r="C12" s="206" t="s">
        <v>19</v>
      </c>
      <c r="D12" s="225">
        <f>D11*25%</f>
        <v>0</v>
      </c>
      <c r="E12" s="225">
        <f t="shared" ref="E12:H12" si="1">E11*25%</f>
        <v>0</v>
      </c>
      <c r="F12" s="225">
        <f t="shared" si="1"/>
        <v>0</v>
      </c>
      <c r="G12" s="225">
        <f t="shared" si="1"/>
        <v>0</v>
      </c>
      <c r="H12" s="225">
        <f t="shared" si="1"/>
        <v>0</v>
      </c>
      <c r="I12" s="225">
        <f>I11*30%</f>
        <v>4.5119999999999996</v>
      </c>
      <c r="J12" s="225">
        <f t="shared" ref="J12:M12" si="2">J11*30%</f>
        <v>4.6950000000000003</v>
      </c>
      <c r="K12" s="225">
        <f t="shared" si="2"/>
        <v>0</v>
      </c>
      <c r="L12" s="225">
        <f t="shared" si="2"/>
        <v>0</v>
      </c>
      <c r="M12" s="225">
        <f t="shared" si="2"/>
        <v>0</v>
      </c>
    </row>
    <row r="13" spans="2:13" ht="30">
      <c r="B13" s="194">
        <f t="shared" si="0"/>
        <v>4</v>
      </c>
      <c r="C13" s="208" t="s">
        <v>20</v>
      </c>
      <c r="D13" s="226"/>
      <c r="E13" s="224"/>
      <c r="F13" s="223"/>
      <c r="G13" s="224"/>
      <c r="H13" s="224"/>
      <c r="I13" s="224"/>
      <c r="J13" s="224"/>
      <c r="K13" s="224"/>
      <c r="L13" s="224"/>
      <c r="M13" s="224"/>
    </row>
    <row r="14" spans="2:13" s="214" customFormat="1" ht="15.75">
      <c r="B14" s="194">
        <f t="shared" si="0"/>
        <v>5</v>
      </c>
      <c r="C14" s="210" t="s">
        <v>21</v>
      </c>
      <c r="D14" s="227">
        <f>D10+D12-D13</f>
        <v>0</v>
      </c>
      <c r="E14" s="227">
        <f t="shared" ref="E14:M14" si="3">E10+E12-E13</f>
        <v>8.9220000000000006</v>
      </c>
      <c r="F14" s="227">
        <f>F10+F12-F13</f>
        <v>8.9220000000000006</v>
      </c>
      <c r="G14" s="227">
        <f t="shared" si="3"/>
        <v>0</v>
      </c>
      <c r="H14" s="227">
        <f t="shared" si="3"/>
        <v>8.9220000000000006</v>
      </c>
      <c r="I14" s="227">
        <f t="shared" si="3"/>
        <v>13.434000000000001</v>
      </c>
      <c r="J14" s="227">
        <f t="shared" si="3"/>
        <v>18.129000000000001</v>
      </c>
      <c r="K14" s="227">
        <f t="shared" si="3"/>
        <v>18.129000000000001</v>
      </c>
      <c r="L14" s="227">
        <f t="shared" si="3"/>
        <v>18.129000000000001</v>
      </c>
      <c r="M14" s="227">
        <f t="shared" si="3"/>
        <v>18.129000000000001</v>
      </c>
    </row>
    <row r="15" spans="2:13" s="214" customFormat="1" ht="15.75">
      <c r="B15" s="194"/>
      <c r="C15" s="228" t="s">
        <v>295</v>
      </c>
      <c r="D15" s="217"/>
      <c r="E15" s="206"/>
      <c r="F15" s="9"/>
      <c r="G15" s="206"/>
      <c r="H15" s="206"/>
      <c r="I15" s="206"/>
      <c r="J15" s="206"/>
      <c r="K15" s="206"/>
      <c r="L15" s="206"/>
      <c r="M15" s="206"/>
    </row>
    <row r="16" spans="2:13" s="214" customFormat="1" ht="15.75">
      <c r="B16" s="194">
        <f>B14+1</f>
        <v>6</v>
      </c>
      <c r="C16" s="210" t="s">
        <v>296</v>
      </c>
      <c r="D16" s="229">
        <v>0.16500000000000001</v>
      </c>
      <c r="E16" s="229">
        <v>0.16500000000000001</v>
      </c>
      <c r="F16" s="229">
        <v>0.16500000000000001</v>
      </c>
      <c r="G16" s="229">
        <v>0.16500000000000001</v>
      </c>
      <c r="H16" s="229">
        <v>0.16500000000000001</v>
      </c>
      <c r="I16" s="229">
        <v>0.16500000000000001</v>
      </c>
      <c r="J16" s="229">
        <v>0.16500000000000001</v>
      </c>
      <c r="K16" s="229">
        <v>0.16500000000000001</v>
      </c>
      <c r="L16" s="229">
        <v>0.16500000000000001</v>
      </c>
      <c r="M16" s="229">
        <v>0.16500000000000001</v>
      </c>
    </row>
    <row r="17" spans="2:13" s="214" customFormat="1" ht="15.75">
      <c r="B17" s="194">
        <f>B16+1</f>
        <v>7</v>
      </c>
      <c r="C17" s="210" t="s">
        <v>297</v>
      </c>
      <c r="D17" s="216">
        <v>0.25168000000000001</v>
      </c>
      <c r="E17" s="216">
        <v>0.25168000000000001</v>
      </c>
      <c r="F17" s="216">
        <v>0.25168000000000001</v>
      </c>
      <c r="G17" s="216">
        <v>0.25168000000000001</v>
      </c>
      <c r="H17" s="216">
        <v>0.25168000000000001</v>
      </c>
      <c r="I17" s="216">
        <v>0.25168000000000001</v>
      </c>
      <c r="J17" s="216">
        <v>0.25168000000000001</v>
      </c>
      <c r="K17" s="216">
        <v>0.25168000000000001</v>
      </c>
      <c r="L17" s="216">
        <v>0.25168000000000001</v>
      </c>
      <c r="M17" s="216">
        <v>0.25168000000000001</v>
      </c>
    </row>
    <row r="18" spans="2:13" s="214" customFormat="1" ht="15.75">
      <c r="B18" s="194">
        <f>B17+1</f>
        <v>8</v>
      </c>
      <c r="C18" s="230" t="s">
        <v>295</v>
      </c>
      <c r="D18" s="231">
        <f>D16/(1-D17)</f>
        <v>0.22049390635022451</v>
      </c>
      <c r="E18" s="231">
        <f t="shared" ref="E18:M18" si="4">E16/(1-E17)</f>
        <v>0.22049390635022451</v>
      </c>
      <c r="F18" s="231">
        <f t="shared" si="4"/>
        <v>0.22049390635022451</v>
      </c>
      <c r="G18" s="231">
        <f t="shared" si="4"/>
        <v>0.22049390635022451</v>
      </c>
      <c r="H18" s="231">
        <f t="shared" si="4"/>
        <v>0.22049390635022451</v>
      </c>
      <c r="I18" s="231">
        <f t="shared" si="4"/>
        <v>0.22049390635022451</v>
      </c>
      <c r="J18" s="231">
        <f t="shared" si="4"/>
        <v>0.22049390635022451</v>
      </c>
      <c r="K18" s="231">
        <f t="shared" si="4"/>
        <v>0.22049390635022451</v>
      </c>
      <c r="L18" s="231">
        <f t="shared" si="4"/>
        <v>0.22049390635022451</v>
      </c>
      <c r="M18" s="231">
        <f t="shared" si="4"/>
        <v>0.22049390635022451</v>
      </c>
    </row>
    <row r="19" spans="2:13" ht="15.75">
      <c r="B19" s="194"/>
      <c r="C19" s="228" t="s">
        <v>171</v>
      </c>
      <c r="D19" s="232"/>
      <c r="E19" s="206"/>
      <c r="F19" s="9"/>
      <c r="G19" s="206"/>
      <c r="H19" s="206"/>
      <c r="I19" s="206"/>
      <c r="J19" s="206"/>
      <c r="K19" s="206"/>
      <c r="L19" s="206"/>
      <c r="M19" s="206"/>
    </row>
    <row r="20" spans="2:13" ht="17.25" customHeight="1">
      <c r="B20" s="194">
        <f>B18+1</f>
        <v>9</v>
      </c>
      <c r="C20" s="208" t="s">
        <v>217</v>
      </c>
      <c r="D20" s="207">
        <f>D10*D18</f>
        <v>0</v>
      </c>
      <c r="E20" s="207">
        <f t="shared" ref="E20:M20" si="5">E10*E18</f>
        <v>1.9672466324567033</v>
      </c>
      <c r="F20" s="207">
        <f t="shared" si="5"/>
        <v>1.9672466324567033</v>
      </c>
      <c r="G20" s="207">
        <f t="shared" si="5"/>
        <v>0</v>
      </c>
      <c r="H20" s="207">
        <f t="shared" si="5"/>
        <v>1.9672466324567033</v>
      </c>
      <c r="I20" s="207">
        <f t="shared" si="5"/>
        <v>1.9672466324567033</v>
      </c>
      <c r="J20" s="207">
        <f t="shared" si="5"/>
        <v>2.9621151379089161</v>
      </c>
      <c r="K20" s="207">
        <f t="shared" si="5"/>
        <v>3.9973340282232201</v>
      </c>
      <c r="L20" s="207">
        <f t="shared" si="5"/>
        <v>3.9973340282232201</v>
      </c>
      <c r="M20" s="207">
        <f t="shared" si="5"/>
        <v>3.9973340282232201</v>
      </c>
    </row>
    <row r="21" spans="2:13" ht="18.75" customHeight="1">
      <c r="B21" s="194">
        <f t="shared" si="0"/>
        <v>10</v>
      </c>
      <c r="C21" s="208" t="s">
        <v>218</v>
      </c>
      <c r="D21" s="207">
        <f>AVERAGE(D10,D14)*D18-D20</f>
        <v>0</v>
      </c>
      <c r="E21" s="207">
        <f t="shared" ref="E21:M21" si="6">AVERAGE(E10,E14)*E18-E20</f>
        <v>0</v>
      </c>
      <c r="F21" s="207">
        <f t="shared" si="6"/>
        <v>0</v>
      </c>
      <c r="G21" s="207">
        <f t="shared" si="6"/>
        <v>0</v>
      </c>
      <c r="H21" s="207">
        <f t="shared" si="6"/>
        <v>0</v>
      </c>
      <c r="I21" s="207">
        <f t="shared" si="6"/>
        <v>0.49743425272610642</v>
      </c>
      <c r="J21" s="207">
        <f t="shared" si="6"/>
        <v>0.51760944515715224</v>
      </c>
      <c r="K21" s="207">
        <f t="shared" si="6"/>
        <v>0</v>
      </c>
      <c r="L21" s="207">
        <f t="shared" si="6"/>
        <v>0</v>
      </c>
      <c r="M21" s="207">
        <f t="shared" si="6"/>
        <v>0</v>
      </c>
    </row>
    <row r="22" spans="2:13" ht="15.75">
      <c r="B22" s="194">
        <f t="shared" si="0"/>
        <v>11</v>
      </c>
      <c r="C22" s="219" t="s">
        <v>172</v>
      </c>
      <c r="D22" s="207">
        <v>1.78</v>
      </c>
      <c r="E22" s="207">
        <f t="shared" ref="E22:M22" si="7">E20+E21</f>
        <v>1.9672466324567033</v>
      </c>
      <c r="F22" s="207">
        <f t="shared" si="7"/>
        <v>1.9672466324567033</v>
      </c>
      <c r="G22" s="207">
        <v>1.78</v>
      </c>
      <c r="H22" s="207">
        <f t="shared" si="7"/>
        <v>1.9672466324567033</v>
      </c>
      <c r="I22" s="207">
        <f t="shared" si="7"/>
        <v>2.4646808851828097</v>
      </c>
      <c r="J22" s="207">
        <f t="shared" si="7"/>
        <v>3.4797245830660684</v>
      </c>
      <c r="K22" s="207">
        <f t="shared" si="7"/>
        <v>3.9973340282232201</v>
      </c>
      <c r="L22" s="207">
        <f t="shared" si="7"/>
        <v>3.9973340282232201</v>
      </c>
      <c r="M22" s="207">
        <f t="shared" si="7"/>
        <v>3.9973340282232201</v>
      </c>
    </row>
    <row r="23" spans="2:13">
      <c r="C23" s="188" t="s">
        <v>247</v>
      </c>
    </row>
    <row r="24" spans="2:13">
      <c r="C24" s="188" t="s">
        <v>366</v>
      </c>
    </row>
  </sheetData>
  <mergeCells count="8">
    <mergeCell ref="B2:M2"/>
    <mergeCell ref="B3:M3"/>
    <mergeCell ref="B4:M4"/>
    <mergeCell ref="B7:B9"/>
    <mergeCell ref="C7:C9"/>
    <mergeCell ref="D7:F7"/>
    <mergeCell ref="G7:H7"/>
    <mergeCell ref="I7:M7"/>
  </mergeCells>
  <pageMargins left="1.02" right="0.25" top="1" bottom="1" header="0.25" footer="0.25"/>
  <pageSetup paperSize="9" scale="68" orientation="landscape" r:id="rId1"/>
  <headerFooter alignWithMargins="0">
    <oddHeader>&amp;F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22"/>
  <sheetViews>
    <sheetView showGridLines="0" zoomScale="90" zoomScaleNormal="90" zoomScaleSheetLayoutView="90" workbookViewId="0">
      <selection activeCell="D30" sqref="D30"/>
    </sheetView>
  </sheetViews>
  <sheetFormatPr defaultColWidth="9.28515625" defaultRowHeight="14.25"/>
  <cols>
    <col min="1" max="1" width="2.7109375" style="5" customWidth="1"/>
    <col min="2" max="2" width="6.28515625" style="5" customWidth="1"/>
    <col min="3" max="3" width="50.42578125" style="5" customWidth="1"/>
    <col min="4" max="5" width="11.28515625" style="5" customWidth="1"/>
    <col min="6" max="6" width="13.7109375" style="5" customWidth="1"/>
    <col min="7" max="13" width="11.28515625" style="5" customWidth="1"/>
    <col min="14" max="16" width="11.7109375" style="5" bestFit="1" customWidth="1"/>
    <col min="17" max="16384" width="9.28515625" style="5"/>
  </cols>
  <sheetData>
    <row r="1" spans="2:13" ht="15">
      <c r="B1" s="26"/>
    </row>
    <row r="2" spans="2:13" ht="15.75">
      <c r="B2" s="243" t="s">
        <v>396</v>
      </c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</row>
    <row r="3" spans="2:13" ht="15.75">
      <c r="B3" s="243" t="s">
        <v>379</v>
      </c>
      <c r="C3" s="243"/>
      <c r="D3" s="243"/>
      <c r="E3" s="243"/>
      <c r="F3" s="243"/>
      <c r="G3" s="243"/>
      <c r="H3" s="243"/>
      <c r="I3" s="243"/>
      <c r="J3" s="243"/>
      <c r="K3" s="243"/>
      <c r="L3" s="243"/>
      <c r="M3" s="243"/>
    </row>
    <row r="4" spans="2:13" ht="15.75">
      <c r="B4" s="293" t="s">
        <v>406</v>
      </c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</row>
    <row r="5" spans="2:13" ht="15">
      <c r="B5" s="36"/>
      <c r="C5" s="26"/>
      <c r="D5" s="27"/>
      <c r="E5" s="27"/>
      <c r="F5" s="27"/>
      <c r="G5" s="27"/>
      <c r="H5" s="27"/>
      <c r="I5" s="27"/>
      <c r="J5" s="27"/>
    </row>
    <row r="6" spans="2:13" ht="15">
      <c r="M6" s="28" t="s">
        <v>4</v>
      </c>
    </row>
    <row r="7" spans="2:13" s="19" customFormat="1" ht="15" customHeight="1">
      <c r="B7" s="274" t="s">
        <v>186</v>
      </c>
      <c r="C7" s="271" t="s">
        <v>18</v>
      </c>
      <c r="D7" s="265" t="s">
        <v>372</v>
      </c>
      <c r="E7" s="266"/>
      <c r="F7" s="267"/>
      <c r="G7" s="265" t="s">
        <v>373</v>
      </c>
      <c r="H7" s="266"/>
      <c r="I7" s="264" t="s">
        <v>225</v>
      </c>
      <c r="J7" s="264"/>
      <c r="K7" s="264"/>
      <c r="L7" s="264"/>
      <c r="M7" s="264"/>
    </row>
    <row r="8" spans="2:13" s="19" customFormat="1" ht="30">
      <c r="B8" s="275"/>
      <c r="C8" s="271"/>
      <c r="D8" s="21" t="s">
        <v>328</v>
      </c>
      <c r="E8" s="21" t="s">
        <v>245</v>
      </c>
      <c r="F8" s="21" t="s">
        <v>201</v>
      </c>
      <c r="G8" s="21" t="s">
        <v>328</v>
      </c>
      <c r="H8" s="21" t="s">
        <v>244</v>
      </c>
      <c r="I8" s="21" t="s">
        <v>374</v>
      </c>
      <c r="J8" s="21" t="s">
        <v>375</v>
      </c>
      <c r="K8" s="21" t="s">
        <v>376</v>
      </c>
      <c r="L8" s="21" t="s">
        <v>377</v>
      </c>
      <c r="M8" s="21" t="s">
        <v>378</v>
      </c>
    </row>
    <row r="9" spans="2:13" s="19" customFormat="1" ht="15">
      <c r="B9" s="276"/>
      <c r="C9" s="277"/>
      <c r="D9" s="21" t="s">
        <v>10</v>
      </c>
      <c r="E9" s="21" t="s">
        <v>12</v>
      </c>
      <c r="F9" s="21" t="s">
        <v>234</v>
      </c>
      <c r="G9" s="21" t="s">
        <v>10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>
      <c r="B10" s="62">
        <v>1</v>
      </c>
      <c r="C10" s="29" t="s">
        <v>298</v>
      </c>
      <c r="D10" s="2"/>
      <c r="E10" s="158">
        <v>9.0647486337361608E-4</v>
      </c>
      <c r="F10" s="158">
        <v>9.0647486337361608E-4</v>
      </c>
      <c r="G10" s="164"/>
      <c r="H10" s="164">
        <v>7.1938851165565226E-4</v>
      </c>
      <c r="I10" s="164">
        <v>9.0647486337361608E-4</v>
      </c>
      <c r="J10" s="164">
        <v>9.4273385790856088E-4</v>
      </c>
      <c r="K10" s="164">
        <v>9.8044321222490335E-4</v>
      </c>
      <c r="L10" s="164">
        <v>1.0196609407138995E-3</v>
      </c>
      <c r="M10" s="164">
        <v>1.0604473783424554E-3</v>
      </c>
    </row>
    <row r="11" spans="2:13">
      <c r="B11" s="62">
        <f>B10+1</f>
        <v>2</v>
      </c>
      <c r="C11" s="29" t="s">
        <v>299</v>
      </c>
      <c r="D11" s="2"/>
      <c r="E11" s="158">
        <v>0</v>
      </c>
      <c r="F11" s="158">
        <v>0</v>
      </c>
      <c r="G11" s="164"/>
      <c r="H11" s="164">
        <v>0</v>
      </c>
      <c r="I11" s="164">
        <v>0</v>
      </c>
      <c r="J11" s="164">
        <v>0</v>
      </c>
      <c r="K11" s="164">
        <v>0</v>
      </c>
      <c r="L11" s="164">
        <v>0</v>
      </c>
      <c r="M11" s="164">
        <v>0</v>
      </c>
    </row>
    <row r="12" spans="2:13">
      <c r="B12" s="62">
        <f>B11+1</f>
        <v>3</v>
      </c>
      <c r="C12" s="29" t="s">
        <v>300</v>
      </c>
      <c r="D12" s="2"/>
      <c r="E12" s="158">
        <v>2.6830052922137124E-2</v>
      </c>
      <c r="F12" s="158">
        <v>2.6830052922137124E-2</v>
      </c>
      <c r="G12" s="164"/>
      <c r="H12" s="164">
        <v>6.26335364568499E-3</v>
      </c>
      <c r="I12" s="164">
        <v>2.6830052922137124E-2</v>
      </c>
      <c r="J12" s="164">
        <v>2.790325503902261E-2</v>
      </c>
      <c r="K12" s="164">
        <v>2.9019385240583517E-2</v>
      </c>
      <c r="L12" s="164">
        <v>3.0180160650206858E-2</v>
      </c>
      <c r="M12" s="164">
        <v>3.1387367076215131E-2</v>
      </c>
    </row>
    <row r="13" spans="2:13">
      <c r="B13" s="23">
        <f t="shared" ref="B13:B21" si="0">B12+1</f>
        <v>4</v>
      </c>
      <c r="C13" s="31" t="s">
        <v>301</v>
      </c>
      <c r="D13" s="2"/>
      <c r="E13" s="158">
        <v>0</v>
      </c>
      <c r="F13" s="158">
        <v>0</v>
      </c>
      <c r="G13" s="164"/>
      <c r="H13" s="164">
        <v>0</v>
      </c>
      <c r="I13" s="164">
        <v>0</v>
      </c>
      <c r="J13" s="164">
        <v>0</v>
      </c>
      <c r="K13" s="164">
        <v>0</v>
      </c>
      <c r="L13" s="164">
        <v>0</v>
      </c>
      <c r="M13" s="164">
        <v>0</v>
      </c>
    </row>
    <row r="14" spans="2:13" ht="15.75" customHeight="1">
      <c r="B14" s="23">
        <f t="shared" si="0"/>
        <v>5</v>
      </c>
      <c r="C14" s="85" t="s">
        <v>302</v>
      </c>
      <c r="D14" s="86"/>
      <c r="E14" s="158">
        <v>0</v>
      </c>
      <c r="F14" s="163">
        <v>0</v>
      </c>
      <c r="G14" s="158"/>
      <c r="H14" s="158">
        <v>0</v>
      </c>
      <c r="I14" s="158">
        <v>0</v>
      </c>
      <c r="J14" s="158">
        <v>0</v>
      </c>
      <c r="K14" s="158">
        <v>0</v>
      </c>
      <c r="L14" s="158">
        <v>0</v>
      </c>
      <c r="M14" s="158">
        <v>0</v>
      </c>
    </row>
    <row r="15" spans="2:13" s="35" customFormat="1" ht="15">
      <c r="B15" s="23">
        <f t="shared" si="0"/>
        <v>6</v>
      </c>
      <c r="C15" s="39" t="s">
        <v>303</v>
      </c>
      <c r="D15" s="86"/>
      <c r="E15" s="158">
        <v>3.8764829181551149E-5</v>
      </c>
      <c r="F15" s="163">
        <v>3.8764829181551149E-5</v>
      </c>
      <c r="G15" s="158"/>
      <c r="H15" s="158">
        <v>2.4667362224829185E-5</v>
      </c>
      <c r="I15" s="158">
        <v>3.8764829181551149E-5</v>
      </c>
      <c r="J15" s="158">
        <v>4.0315422348813193E-5</v>
      </c>
      <c r="K15" s="158">
        <v>4.1928039242765723E-5</v>
      </c>
      <c r="L15" s="158">
        <v>4.3605160812476352E-5</v>
      </c>
      <c r="M15" s="158">
        <v>4.5349367244975406E-5</v>
      </c>
    </row>
    <row r="16" spans="2:13" s="35" customFormat="1" ht="15">
      <c r="B16" s="23">
        <f t="shared" si="0"/>
        <v>7</v>
      </c>
      <c r="C16" s="85" t="s">
        <v>304</v>
      </c>
      <c r="D16" s="86"/>
      <c r="E16" s="158">
        <v>0</v>
      </c>
      <c r="F16" s="163">
        <v>0</v>
      </c>
      <c r="G16" s="158"/>
      <c r="H16" s="158">
        <v>0</v>
      </c>
      <c r="I16" s="158">
        <v>0</v>
      </c>
      <c r="J16" s="158">
        <v>0</v>
      </c>
      <c r="K16" s="158">
        <v>0</v>
      </c>
      <c r="L16" s="158">
        <v>0</v>
      </c>
      <c r="M16" s="158">
        <v>0</v>
      </c>
    </row>
    <row r="17" spans="2:13" s="35" customFormat="1" ht="12.75" customHeight="1">
      <c r="B17" s="23">
        <f t="shared" si="0"/>
        <v>8</v>
      </c>
      <c r="C17" s="39" t="s">
        <v>305</v>
      </c>
      <c r="D17" s="86"/>
      <c r="E17" s="158">
        <v>1.5684979974188102E-5</v>
      </c>
      <c r="F17" s="163">
        <v>1.5684979974188102E-5</v>
      </c>
      <c r="G17" s="158"/>
      <c r="H17" s="158">
        <v>1.0260798789593315E-4</v>
      </c>
      <c r="I17" s="158">
        <v>1.5684979974188102E-5</v>
      </c>
      <c r="J17" s="158">
        <v>1.6312379173155628E-5</v>
      </c>
      <c r="K17" s="158">
        <v>1.6964874340081854E-5</v>
      </c>
      <c r="L17" s="158">
        <v>1.764346931368513E-5</v>
      </c>
      <c r="M17" s="158">
        <v>1.8349208086232534E-5</v>
      </c>
    </row>
    <row r="18" spans="2:13" s="35" customFormat="1" ht="15">
      <c r="B18" s="23">
        <f t="shared" si="0"/>
        <v>9</v>
      </c>
      <c r="C18" s="39" t="s">
        <v>150</v>
      </c>
      <c r="D18" s="86"/>
      <c r="E18" s="158">
        <v>0</v>
      </c>
      <c r="F18" s="163">
        <v>0</v>
      </c>
      <c r="G18" s="158"/>
      <c r="H18" s="158">
        <v>0</v>
      </c>
      <c r="I18" s="158">
        <v>0</v>
      </c>
      <c r="J18" s="158">
        <v>0</v>
      </c>
      <c r="K18" s="158">
        <v>0</v>
      </c>
      <c r="L18" s="158">
        <v>0</v>
      </c>
      <c r="M18" s="158">
        <v>0</v>
      </c>
    </row>
    <row r="19" spans="2:13" s="35" customFormat="1" ht="15">
      <c r="B19" s="23">
        <f t="shared" si="0"/>
        <v>10</v>
      </c>
      <c r="C19" s="39" t="s">
        <v>306</v>
      </c>
      <c r="D19" s="86"/>
      <c r="E19" s="158">
        <v>0</v>
      </c>
      <c r="F19" s="163">
        <v>0</v>
      </c>
      <c r="G19" s="158"/>
      <c r="H19" s="158">
        <v>0</v>
      </c>
      <c r="I19" s="158">
        <v>0</v>
      </c>
      <c r="J19" s="158">
        <v>0</v>
      </c>
      <c r="K19" s="158">
        <v>0</v>
      </c>
      <c r="L19" s="158">
        <v>0</v>
      </c>
      <c r="M19" s="158">
        <v>0</v>
      </c>
    </row>
    <row r="20" spans="2:13">
      <c r="B20" s="23">
        <f t="shared" si="0"/>
        <v>11</v>
      </c>
      <c r="C20" s="85" t="s">
        <v>154</v>
      </c>
      <c r="D20" s="86"/>
      <c r="E20" s="158">
        <v>2.8244158478151165E-4</v>
      </c>
      <c r="F20" s="163">
        <v>2.8244158478151165E-4</v>
      </c>
      <c r="G20" s="158"/>
      <c r="H20" s="158">
        <v>2.7435229105845019E-4</v>
      </c>
      <c r="I20" s="158">
        <v>2.8244158478151165E-4</v>
      </c>
      <c r="J20" s="158">
        <v>2.937392481727721E-4</v>
      </c>
      <c r="K20" s="158">
        <v>3.0548881809968302E-4</v>
      </c>
      <c r="L20" s="158">
        <v>3.1770837082367037E-4</v>
      </c>
      <c r="M20" s="158">
        <v>3.3041670565661717E-4</v>
      </c>
    </row>
    <row r="21" spans="2:13">
      <c r="B21" s="23">
        <f t="shared" si="0"/>
        <v>12</v>
      </c>
      <c r="C21" s="85" t="s">
        <v>9</v>
      </c>
      <c r="D21" s="86"/>
      <c r="E21" s="158">
        <v>1.5887293070674262E-2</v>
      </c>
      <c r="F21" s="163">
        <v>1.5887293070674262E-2</v>
      </c>
      <c r="G21" s="158"/>
      <c r="H21" s="158">
        <v>5.3495927129709403E-3</v>
      </c>
      <c r="I21" s="158">
        <v>6.062441637471468E-3</v>
      </c>
      <c r="J21" s="158">
        <v>6.3049393029703275E-3</v>
      </c>
      <c r="K21" s="158">
        <v>6.5571368750891416E-3</v>
      </c>
      <c r="L21" s="158">
        <v>6.8194223500927069E-3</v>
      </c>
      <c r="M21" s="158">
        <v>7.0921992440964154E-3</v>
      </c>
    </row>
    <row r="22" spans="2:13" ht="15">
      <c r="B22" s="23"/>
      <c r="C22" s="33" t="s">
        <v>127</v>
      </c>
      <c r="D22" s="133">
        <v>0.04</v>
      </c>
      <c r="E22" s="133">
        <f t="shared" ref="E22:M22" si="1">SUM(E10:E21)</f>
        <v>4.3960712250122255E-2</v>
      </c>
      <c r="F22" s="133">
        <f t="shared" si="1"/>
        <v>4.3960712250122255E-2</v>
      </c>
      <c r="G22" s="133">
        <v>0.6</v>
      </c>
      <c r="H22" s="133">
        <f t="shared" si="1"/>
        <v>1.2733962511490796E-2</v>
      </c>
      <c r="I22" s="133">
        <f t="shared" si="1"/>
        <v>3.413586081691946E-2</v>
      </c>
      <c r="J22" s="133">
        <f t="shared" si="1"/>
        <v>3.5501295249596242E-2</v>
      </c>
      <c r="K22" s="133">
        <f t="shared" si="1"/>
        <v>3.6921347059580084E-2</v>
      </c>
      <c r="L22" s="133">
        <f t="shared" si="1"/>
        <v>3.8398200941963292E-2</v>
      </c>
      <c r="M22" s="133">
        <f t="shared" si="1"/>
        <v>3.9934128979641825E-2</v>
      </c>
    </row>
  </sheetData>
  <mergeCells count="8">
    <mergeCell ref="B2:M2"/>
    <mergeCell ref="B3:M3"/>
    <mergeCell ref="B4:M4"/>
    <mergeCell ref="B7:B9"/>
    <mergeCell ref="C7:C9"/>
    <mergeCell ref="D7:F7"/>
    <mergeCell ref="G7:H7"/>
    <mergeCell ref="I7:M7"/>
  </mergeCells>
  <pageMargins left="1.02" right="0.25" top="1" bottom="1" header="0.25" footer="0.25"/>
  <pageSetup paperSize="9" scale="77" orientation="landscape" r:id="rId1"/>
  <headerFooter alignWithMargins="0">
    <oddHeader>&amp;F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J31"/>
  <sheetViews>
    <sheetView showGridLines="0" zoomScale="80" zoomScaleNormal="80" zoomScaleSheetLayoutView="70" workbookViewId="0">
      <selection activeCell="D30" sqref="D30"/>
    </sheetView>
  </sheetViews>
  <sheetFormatPr defaultColWidth="9.28515625" defaultRowHeight="14.25"/>
  <cols>
    <col min="1" max="1" width="3.28515625" style="5" customWidth="1"/>
    <col min="2" max="2" width="8.28515625" style="5" customWidth="1"/>
    <col min="3" max="3" width="26.7109375" style="5" customWidth="1"/>
    <col min="4" max="4" width="15.7109375" style="5" customWidth="1"/>
    <col min="5" max="5" width="18" style="5" bestFit="1" customWidth="1"/>
    <col min="6" max="10" width="15.7109375" style="5" customWidth="1"/>
    <col min="11" max="16384" width="9.28515625" style="5"/>
  </cols>
  <sheetData>
    <row r="2" spans="1:10" ht="14.25" customHeight="1">
      <c r="B2" s="260" t="s">
        <v>396</v>
      </c>
      <c r="C2" s="260"/>
      <c r="D2" s="260"/>
      <c r="E2" s="260"/>
      <c r="F2" s="260"/>
      <c r="G2" s="260"/>
      <c r="H2" s="260"/>
      <c r="I2" s="260"/>
      <c r="J2" s="260"/>
    </row>
    <row r="3" spans="1:10" ht="14.25" customHeight="1">
      <c r="B3" s="260" t="s">
        <v>379</v>
      </c>
      <c r="C3" s="260"/>
      <c r="D3" s="260"/>
      <c r="E3" s="260"/>
      <c r="F3" s="260"/>
      <c r="G3" s="260"/>
      <c r="H3" s="260"/>
      <c r="I3" s="260"/>
      <c r="J3" s="260"/>
    </row>
    <row r="4" spans="1:10" ht="14.25" customHeight="1">
      <c r="A4" s="261" t="s">
        <v>308</v>
      </c>
      <c r="B4" s="261"/>
      <c r="C4" s="261"/>
      <c r="D4" s="261"/>
      <c r="E4" s="261"/>
      <c r="F4" s="261"/>
      <c r="G4" s="261"/>
      <c r="H4" s="261"/>
      <c r="I4" s="261"/>
      <c r="J4" s="261"/>
    </row>
    <row r="5" spans="1:10" ht="15">
      <c r="B5" s="26"/>
      <c r="C5" s="89"/>
      <c r="D5" s="90"/>
    </row>
    <row r="6" spans="1:10" ht="15" customHeight="1">
      <c r="B6" s="263" t="s">
        <v>2</v>
      </c>
      <c r="C6" s="264" t="s">
        <v>18</v>
      </c>
      <c r="D6" s="181" t="s">
        <v>372</v>
      </c>
      <c r="E6" s="238" t="s">
        <v>373</v>
      </c>
      <c r="F6" s="264" t="s">
        <v>225</v>
      </c>
      <c r="G6" s="264"/>
      <c r="H6" s="264"/>
      <c r="I6" s="264"/>
      <c r="J6" s="264"/>
    </row>
    <row r="7" spans="1:10" ht="15">
      <c r="B7" s="263"/>
      <c r="C7" s="264"/>
      <c r="D7" s="21" t="s">
        <v>307</v>
      </c>
      <c r="E7" s="21" t="s">
        <v>244</v>
      </c>
      <c r="F7" s="21" t="s">
        <v>374</v>
      </c>
      <c r="G7" s="21" t="s">
        <v>375</v>
      </c>
      <c r="H7" s="21" t="s">
        <v>376</v>
      </c>
      <c r="I7" s="21" t="s">
        <v>377</v>
      </c>
      <c r="J7" s="21" t="s">
        <v>378</v>
      </c>
    </row>
    <row r="8" spans="1:10" ht="24.75" customHeight="1">
      <c r="B8" s="294"/>
      <c r="C8" s="295"/>
      <c r="D8" s="21" t="s">
        <v>3</v>
      </c>
      <c r="E8" s="21" t="s">
        <v>5</v>
      </c>
      <c r="F8" s="21" t="s">
        <v>8</v>
      </c>
      <c r="G8" s="21" t="s">
        <v>8</v>
      </c>
      <c r="H8" s="21" t="s">
        <v>8</v>
      </c>
      <c r="I8" s="21" t="s">
        <v>8</v>
      </c>
      <c r="J8" s="21" t="s">
        <v>8</v>
      </c>
    </row>
    <row r="9" spans="1:10" ht="15">
      <c r="B9" s="91">
        <v>1</v>
      </c>
      <c r="C9" s="92" t="s">
        <v>155</v>
      </c>
      <c r="D9" s="88"/>
      <c r="E9" s="88"/>
      <c r="F9" s="29"/>
      <c r="G9" s="29"/>
      <c r="H9" s="29"/>
      <c r="I9" s="29"/>
      <c r="J9" s="29"/>
    </row>
    <row r="10" spans="1:10" s="35" customFormat="1" ht="15">
      <c r="B10" s="93" t="s">
        <v>45</v>
      </c>
      <c r="C10" s="40" t="s">
        <v>46</v>
      </c>
      <c r="D10" s="94"/>
      <c r="E10" s="40"/>
      <c r="F10" s="40"/>
      <c r="G10" s="40"/>
      <c r="H10" s="40"/>
      <c r="I10" s="40"/>
      <c r="J10" s="40"/>
    </row>
    <row r="11" spans="1:10" s="35" customFormat="1" ht="15">
      <c r="B11" s="95"/>
      <c r="C11" s="31" t="s">
        <v>47</v>
      </c>
      <c r="D11" s="94"/>
      <c r="E11" s="40"/>
      <c r="F11" s="40"/>
      <c r="G11" s="40"/>
      <c r="H11" s="40"/>
      <c r="I11" s="40"/>
      <c r="J11" s="40"/>
    </row>
    <row r="12" spans="1:10" s="35" customFormat="1" ht="15">
      <c r="B12" s="95"/>
      <c r="C12" s="31" t="s">
        <v>48</v>
      </c>
      <c r="D12" s="94"/>
      <c r="E12" s="40"/>
      <c r="F12" s="40"/>
      <c r="G12" s="40"/>
      <c r="H12" s="40"/>
      <c r="I12" s="40"/>
      <c r="J12" s="40"/>
    </row>
    <row r="13" spans="1:10" s="35" customFormat="1" ht="15">
      <c r="B13" s="95"/>
      <c r="C13" s="31" t="s">
        <v>49</v>
      </c>
      <c r="D13" s="94"/>
      <c r="E13" s="40"/>
      <c r="F13" s="40"/>
      <c r="G13" s="40"/>
      <c r="H13" s="40"/>
      <c r="I13" s="40"/>
      <c r="J13" s="40"/>
    </row>
    <row r="14" spans="1:10" s="35" customFormat="1" ht="15">
      <c r="B14" s="95"/>
      <c r="C14" s="96"/>
      <c r="D14" s="94"/>
      <c r="E14" s="40"/>
      <c r="F14" s="40"/>
      <c r="G14" s="40"/>
      <c r="H14" s="40"/>
      <c r="I14" s="40"/>
      <c r="J14" s="40"/>
    </row>
    <row r="15" spans="1:10" s="35" customFormat="1" ht="15">
      <c r="B15" s="93" t="s">
        <v>50</v>
      </c>
      <c r="C15" s="97" t="s">
        <v>51</v>
      </c>
      <c r="D15" s="94"/>
      <c r="E15" s="40"/>
      <c r="F15" s="40"/>
      <c r="G15" s="40"/>
      <c r="H15" s="40"/>
      <c r="I15" s="40"/>
      <c r="J15" s="40"/>
    </row>
    <row r="16" spans="1:10" s="35" customFormat="1" ht="15">
      <c r="B16" s="95"/>
      <c r="C16" s="31" t="s">
        <v>47</v>
      </c>
      <c r="D16" s="94"/>
      <c r="E16" s="40"/>
      <c r="F16" s="40"/>
      <c r="G16" s="40"/>
      <c r="H16" s="40"/>
      <c r="I16" s="40"/>
      <c r="J16" s="40"/>
    </row>
    <row r="17" spans="2:10">
      <c r="B17" s="95"/>
      <c r="C17" s="31" t="s">
        <v>48</v>
      </c>
      <c r="D17" s="94"/>
      <c r="E17" s="29"/>
      <c r="F17" s="29"/>
      <c r="G17" s="29"/>
      <c r="H17" s="29"/>
      <c r="I17" s="29"/>
      <c r="J17" s="29"/>
    </row>
    <row r="18" spans="2:10">
      <c r="B18" s="98"/>
      <c r="C18" s="31" t="s">
        <v>52</v>
      </c>
      <c r="D18" s="94"/>
      <c r="E18" s="29"/>
      <c r="F18" s="29"/>
      <c r="G18" s="29"/>
      <c r="H18" s="29"/>
      <c r="I18" s="29"/>
      <c r="J18" s="29"/>
    </row>
    <row r="19" spans="2:10" ht="15">
      <c r="B19" s="98"/>
      <c r="C19" s="97"/>
      <c r="D19" s="94"/>
      <c r="E19" s="29"/>
      <c r="F19" s="29"/>
      <c r="G19" s="29"/>
      <c r="H19" s="29"/>
      <c r="I19" s="29"/>
      <c r="J19" s="29"/>
    </row>
    <row r="20" spans="2:10" ht="17.25" customHeight="1">
      <c r="B20" s="93">
        <v>2</v>
      </c>
      <c r="C20" s="92" t="s">
        <v>156</v>
      </c>
      <c r="D20" s="94"/>
      <c r="E20" s="29"/>
      <c r="F20" s="29"/>
      <c r="G20" s="29"/>
      <c r="H20" s="29"/>
      <c r="I20" s="29"/>
      <c r="J20" s="29"/>
    </row>
    <row r="21" spans="2:10" ht="17.25" customHeight="1">
      <c r="B21" s="93"/>
      <c r="C21" s="92" t="s">
        <v>53</v>
      </c>
      <c r="D21" s="94"/>
      <c r="E21" s="29"/>
      <c r="F21" s="29"/>
      <c r="G21" s="29"/>
      <c r="H21" s="29"/>
      <c r="I21" s="29"/>
      <c r="J21" s="29"/>
    </row>
    <row r="22" spans="2:10" ht="17.25" customHeight="1">
      <c r="B22" s="93"/>
      <c r="C22" s="92" t="s">
        <v>53</v>
      </c>
      <c r="D22" s="94"/>
      <c r="E22" s="29"/>
      <c r="F22" s="29"/>
      <c r="G22" s="29"/>
      <c r="H22" s="29"/>
      <c r="I22" s="29"/>
      <c r="J22" s="29"/>
    </row>
    <row r="23" spans="2:10" ht="15">
      <c r="B23" s="95"/>
      <c r="C23" s="97" t="s">
        <v>54</v>
      </c>
      <c r="D23" s="94"/>
      <c r="E23" s="29"/>
      <c r="F23" s="29"/>
      <c r="G23" s="29"/>
      <c r="H23" s="29"/>
      <c r="I23" s="29"/>
      <c r="J23" s="29"/>
    </row>
    <row r="25" spans="2:10" ht="15">
      <c r="B25" s="99" t="s">
        <v>43</v>
      </c>
      <c r="C25" s="100"/>
      <c r="D25" s="100"/>
      <c r="E25" s="100"/>
    </row>
    <row r="26" spans="2:10">
      <c r="B26" s="5" t="s">
        <v>202</v>
      </c>
      <c r="D26" s="101"/>
      <c r="E26" s="100"/>
    </row>
    <row r="27" spans="2:10" ht="18" customHeight="1">
      <c r="B27" s="100"/>
      <c r="E27" s="100"/>
    </row>
    <row r="28" spans="2:10">
      <c r="B28" s="100"/>
      <c r="C28" s="100"/>
      <c r="D28" s="100"/>
      <c r="E28" s="100"/>
    </row>
    <row r="29" spans="2:10">
      <c r="B29" s="100"/>
      <c r="C29" s="100"/>
      <c r="D29" s="100"/>
      <c r="E29" s="100"/>
    </row>
    <row r="30" spans="2:10">
      <c r="B30" s="100"/>
      <c r="C30" s="100"/>
      <c r="D30" s="100"/>
      <c r="E30" s="100"/>
    </row>
    <row r="31" spans="2:10">
      <c r="B31" s="100"/>
      <c r="C31" s="100"/>
      <c r="D31" s="100"/>
      <c r="E31" s="100"/>
    </row>
  </sheetData>
  <mergeCells count="6">
    <mergeCell ref="B6:B8"/>
    <mergeCell ref="C6:C8"/>
    <mergeCell ref="F6:J6"/>
    <mergeCell ref="B2:J2"/>
    <mergeCell ref="B3:J3"/>
    <mergeCell ref="A4:J4"/>
  </mergeCells>
  <pageMargins left="0.75" right="0.75" top="1" bottom="1" header="0.5" footer="0.5"/>
  <pageSetup paperSize="9" scale="88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72"/>
  <sheetViews>
    <sheetView showGridLines="0" zoomScale="80" zoomScaleNormal="80" workbookViewId="0">
      <selection activeCell="D30" sqref="D30"/>
    </sheetView>
  </sheetViews>
  <sheetFormatPr defaultColWidth="9.28515625" defaultRowHeight="14.25"/>
  <cols>
    <col min="1" max="1" width="4.28515625" style="5" customWidth="1"/>
    <col min="2" max="2" width="30.42578125" style="5" customWidth="1"/>
    <col min="3" max="15" width="10.7109375" style="176" customWidth="1"/>
    <col min="16" max="16384" width="9.28515625" style="5"/>
  </cols>
  <sheetData>
    <row r="1" spans="1:17" ht="15">
      <c r="B1" s="108"/>
    </row>
    <row r="2" spans="1:17" ht="14.25" customHeight="1">
      <c r="B2" s="296" t="s">
        <v>397</v>
      </c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</row>
    <row r="3" spans="1:17" ht="14.25" customHeight="1">
      <c r="B3" s="296" t="s">
        <v>369</v>
      </c>
      <c r="C3" s="296"/>
      <c r="D3" s="296"/>
      <c r="E3" s="296"/>
      <c r="F3" s="296"/>
      <c r="G3" s="296"/>
      <c r="H3" s="296"/>
      <c r="I3" s="296"/>
      <c r="J3" s="296"/>
      <c r="K3" s="296"/>
      <c r="L3" s="296"/>
      <c r="M3" s="296"/>
      <c r="N3" s="296"/>
      <c r="O3" s="296"/>
    </row>
    <row r="4" spans="1:17" ht="15">
      <c r="B4" s="297" t="s">
        <v>314</v>
      </c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  <c r="N4" s="297"/>
      <c r="O4" s="297"/>
    </row>
    <row r="5" spans="1:17" ht="15">
      <c r="B5" s="26" t="s">
        <v>232</v>
      </c>
      <c r="C5" s="177"/>
      <c r="D5" s="177"/>
      <c r="E5" s="177"/>
      <c r="F5" s="177"/>
      <c r="G5" s="177"/>
      <c r="H5" s="177"/>
      <c r="I5" s="233"/>
    </row>
    <row r="6" spans="1:17" ht="15">
      <c r="B6" s="26" t="s">
        <v>12</v>
      </c>
      <c r="C6" s="301" t="s">
        <v>372</v>
      </c>
      <c r="D6" s="301"/>
      <c r="O6" s="178" t="s">
        <v>128</v>
      </c>
    </row>
    <row r="7" spans="1:17" s="35" customFormat="1" ht="15" customHeight="1">
      <c r="B7" s="33" t="s">
        <v>315</v>
      </c>
      <c r="C7" s="161" t="s">
        <v>129</v>
      </c>
      <c r="D7" s="161" t="s">
        <v>130</v>
      </c>
      <c r="E7" s="161" t="s">
        <v>131</v>
      </c>
      <c r="F7" s="161" t="s">
        <v>132</v>
      </c>
      <c r="G7" s="161" t="s">
        <v>133</v>
      </c>
      <c r="H7" s="161" t="s">
        <v>134</v>
      </c>
      <c r="I7" s="161" t="s">
        <v>135</v>
      </c>
      <c r="J7" s="161" t="s">
        <v>136</v>
      </c>
      <c r="K7" s="161" t="s">
        <v>137</v>
      </c>
      <c r="L7" s="161" t="s">
        <v>138</v>
      </c>
      <c r="M7" s="161" t="s">
        <v>139</v>
      </c>
      <c r="N7" s="161" t="s">
        <v>140</v>
      </c>
      <c r="O7" s="161" t="s">
        <v>127</v>
      </c>
    </row>
    <row r="8" spans="1:17" s="35" customFormat="1" ht="15">
      <c r="B8" s="87" t="s">
        <v>370</v>
      </c>
      <c r="C8" s="162">
        <v>0</v>
      </c>
      <c r="D8" s="162">
        <v>0</v>
      </c>
      <c r="E8" s="162">
        <v>0</v>
      </c>
      <c r="F8" s="162">
        <v>2.8318770000000004</v>
      </c>
      <c r="G8" s="162">
        <v>3.7539655000000001</v>
      </c>
      <c r="H8" s="162">
        <v>4.0354599999999996</v>
      </c>
      <c r="I8" s="162">
        <v>4.587161</v>
      </c>
      <c r="J8" s="162">
        <v>1.103402</v>
      </c>
      <c r="K8" s="162">
        <v>1.0660105</v>
      </c>
      <c r="L8" s="162">
        <v>1.96129</v>
      </c>
      <c r="M8" s="162">
        <v>0.7661730000000001</v>
      </c>
      <c r="N8" s="162">
        <v>0</v>
      </c>
      <c r="O8" s="162">
        <f>SUM(C8:N8)</f>
        <v>20.105338999999997</v>
      </c>
    </row>
    <row r="9" spans="1:17" s="35" customFormat="1" ht="15">
      <c r="B9" s="87"/>
      <c r="C9" s="162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62"/>
    </row>
    <row r="10" spans="1:17" s="35" customFormat="1" ht="15">
      <c r="B10" s="87" t="s">
        <v>371</v>
      </c>
      <c r="C10" s="162">
        <v>0</v>
      </c>
      <c r="D10" s="162">
        <v>0</v>
      </c>
      <c r="E10" s="162">
        <v>0</v>
      </c>
      <c r="F10" s="162">
        <v>1.182123</v>
      </c>
      <c r="G10" s="162">
        <v>1.5670344999999999</v>
      </c>
      <c r="H10" s="162">
        <v>1.6845399999999999</v>
      </c>
      <c r="I10" s="162">
        <v>1.9148389999999997</v>
      </c>
      <c r="J10" s="162">
        <v>0.46059800000000001</v>
      </c>
      <c r="K10" s="162">
        <v>0.44498949999999993</v>
      </c>
      <c r="L10" s="162">
        <v>0.81870999999999994</v>
      </c>
      <c r="M10" s="162">
        <v>0.31982700000000003</v>
      </c>
      <c r="N10" s="162">
        <v>0</v>
      </c>
      <c r="O10" s="162">
        <f t="shared" ref="O10" si="0">SUM(C10:N10)</f>
        <v>8.3926610000000004</v>
      </c>
    </row>
    <row r="11" spans="1:17" s="35" customFormat="1" ht="15">
      <c r="B11" s="39"/>
      <c r="C11" s="162"/>
      <c r="D11" s="162"/>
      <c r="E11" s="162"/>
      <c r="F11" s="162"/>
      <c r="G11" s="162"/>
      <c r="H11" s="162"/>
      <c r="I11" s="162"/>
      <c r="J11" s="162"/>
      <c r="K11" s="162"/>
      <c r="L11" s="162"/>
      <c r="M11" s="162"/>
      <c r="N11" s="162"/>
      <c r="O11" s="162"/>
    </row>
    <row r="12" spans="1:17" ht="15">
      <c r="B12" s="40" t="s">
        <v>127</v>
      </c>
      <c r="C12" s="132">
        <f>C8+C10</f>
        <v>0</v>
      </c>
      <c r="D12" s="132">
        <f t="shared" ref="D12:N12" si="1">D8+D10</f>
        <v>0</v>
      </c>
      <c r="E12" s="132">
        <f t="shared" si="1"/>
        <v>0</v>
      </c>
      <c r="F12" s="132">
        <f t="shared" si="1"/>
        <v>4.0140000000000002</v>
      </c>
      <c r="G12" s="132">
        <f t="shared" si="1"/>
        <v>5.3209999999999997</v>
      </c>
      <c r="H12" s="132">
        <f t="shared" si="1"/>
        <v>5.72</v>
      </c>
      <c r="I12" s="132">
        <f t="shared" si="1"/>
        <v>6.5019999999999998</v>
      </c>
      <c r="J12" s="132">
        <f t="shared" si="1"/>
        <v>1.5640000000000001</v>
      </c>
      <c r="K12" s="132">
        <f t="shared" si="1"/>
        <v>1.5109999999999999</v>
      </c>
      <c r="L12" s="132">
        <f t="shared" si="1"/>
        <v>2.78</v>
      </c>
      <c r="M12" s="132">
        <f t="shared" si="1"/>
        <v>1.0860000000000001</v>
      </c>
      <c r="N12" s="132">
        <f t="shared" si="1"/>
        <v>0</v>
      </c>
      <c r="O12" s="132">
        <f>O8+O10</f>
        <v>28.497999999999998</v>
      </c>
    </row>
    <row r="13" spans="1:17" ht="16.5">
      <c r="B13" s="26"/>
      <c r="C13" s="177"/>
      <c r="D13" s="177"/>
      <c r="E13" s="177"/>
      <c r="F13" s="177"/>
      <c r="G13" s="177"/>
      <c r="H13" s="177"/>
      <c r="I13" s="179"/>
    </row>
    <row r="14" spans="1:17" ht="16.5">
      <c r="B14" s="26" t="s">
        <v>231</v>
      </c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177"/>
      <c r="N14" s="177"/>
      <c r="O14" s="233"/>
      <c r="P14" s="102"/>
    </row>
    <row r="15" spans="1:17" ht="16.5">
      <c r="A15" s="5" t="s">
        <v>313</v>
      </c>
      <c r="B15" s="26" t="s">
        <v>5</v>
      </c>
      <c r="C15" s="301" t="s">
        <v>373</v>
      </c>
      <c r="D15" s="301"/>
      <c r="O15" s="178" t="s">
        <v>128</v>
      </c>
      <c r="P15" s="102"/>
    </row>
    <row r="16" spans="1:17" ht="18.75" customHeight="1">
      <c r="B16" s="268" t="s">
        <v>315</v>
      </c>
      <c r="C16" s="298" t="s">
        <v>141</v>
      </c>
      <c r="D16" s="299"/>
      <c r="E16" s="299"/>
      <c r="F16" s="299"/>
      <c r="G16" s="299"/>
      <c r="H16" s="300"/>
      <c r="I16" s="298" t="s">
        <v>5</v>
      </c>
      <c r="J16" s="299"/>
      <c r="K16" s="299"/>
      <c r="L16" s="299"/>
      <c r="M16" s="299"/>
      <c r="N16" s="300"/>
      <c r="O16" s="161" t="s">
        <v>142</v>
      </c>
      <c r="P16" s="102"/>
      <c r="Q16" s="102"/>
    </row>
    <row r="17" spans="2:16" ht="15">
      <c r="B17" s="270"/>
      <c r="C17" s="161" t="s">
        <v>129</v>
      </c>
      <c r="D17" s="161" t="s">
        <v>130</v>
      </c>
      <c r="E17" s="161" t="s">
        <v>131</v>
      </c>
      <c r="F17" s="161" t="s">
        <v>132</v>
      </c>
      <c r="G17" s="161" t="s">
        <v>133</v>
      </c>
      <c r="H17" s="161" t="s">
        <v>134</v>
      </c>
      <c r="I17" s="161" t="s">
        <v>135</v>
      </c>
      <c r="J17" s="161" t="s">
        <v>136</v>
      </c>
      <c r="K17" s="161" t="s">
        <v>137</v>
      </c>
      <c r="L17" s="161" t="s">
        <v>138</v>
      </c>
      <c r="M17" s="161" t="s">
        <v>139</v>
      </c>
      <c r="N17" s="161" t="s">
        <v>140</v>
      </c>
      <c r="O17" s="128"/>
    </row>
    <row r="18" spans="2:16" s="35" customFormat="1" ht="15">
      <c r="B18" s="87" t="s">
        <v>370</v>
      </c>
      <c r="C18" s="162">
        <v>0</v>
      </c>
      <c r="D18" s="162">
        <v>0</v>
      </c>
      <c r="E18" s="162">
        <v>0</v>
      </c>
      <c r="F18" s="180">
        <v>0.55029000000000006</v>
      </c>
      <c r="G18" s="162">
        <v>1.21346</v>
      </c>
      <c r="H18" s="162">
        <v>1.8131349999999999</v>
      </c>
      <c r="I18" s="162">
        <f>0.81*0.7055</f>
        <v>0.57145500000000005</v>
      </c>
      <c r="J18" s="162">
        <v>0</v>
      </c>
      <c r="K18" s="162">
        <f>0.9*0.7055</f>
        <v>0.63495000000000001</v>
      </c>
      <c r="L18" s="162">
        <f>1.135*0.7055</f>
        <v>0.80074250000000002</v>
      </c>
      <c r="M18" s="162">
        <f>0.701*0.7055</f>
        <v>0.49455549999999998</v>
      </c>
      <c r="N18" s="162">
        <v>0</v>
      </c>
      <c r="O18" s="180">
        <f>SUM(C18:N18)</f>
        <v>6.0785879999999999</v>
      </c>
    </row>
    <row r="19" spans="2:16" s="35" customFormat="1" ht="15">
      <c r="B19" s="87"/>
      <c r="C19" s="162"/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162"/>
      <c r="O19" s="162"/>
    </row>
    <row r="20" spans="2:16" s="35" customFormat="1" ht="15">
      <c r="B20" s="87" t="s">
        <v>371</v>
      </c>
      <c r="C20" s="162">
        <v>0</v>
      </c>
      <c r="D20" s="162">
        <v>0</v>
      </c>
      <c r="E20" s="162">
        <v>0</v>
      </c>
      <c r="F20" s="162">
        <v>0.22971</v>
      </c>
      <c r="G20" s="162">
        <v>0.50653999999999999</v>
      </c>
      <c r="H20" s="162">
        <v>0.7568649999999999</v>
      </c>
      <c r="I20" s="162">
        <f>0.81*0.2945</f>
        <v>0.23854500000000001</v>
      </c>
      <c r="J20" s="162">
        <v>0</v>
      </c>
      <c r="K20" s="162">
        <f>0.9*0.2945</f>
        <v>0.26505000000000001</v>
      </c>
      <c r="L20" s="162">
        <f>1.135*0.2945</f>
        <v>0.33425749999999999</v>
      </c>
      <c r="M20" s="162">
        <f>0.701*0.2945</f>
        <v>0.20644449999999998</v>
      </c>
      <c r="N20" s="162">
        <v>0</v>
      </c>
      <c r="O20" s="162">
        <f t="shared" ref="O20" si="2">SUM(C20:N20)</f>
        <v>2.5374119999999998</v>
      </c>
    </row>
    <row r="21" spans="2:16" s="35" customFormat="1" ht="15">
      <c r="B21" s="39"/>
      <c r="C21" s="162"/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  <c r="O21" s="162"/>
    </row>
    <row r="22" spans="2:16" ht="15">
      <c r="B22" s="40" t="s">
        <v>127</v>
      </c>
      <c r="C22" s="132">
        <f>C18+C20</f>
        <v>0</v>
      </c>
      <c r="D22" s="132">
        <f t="shared" ref="D22:N22" si="3">D18+D20</f>
        <v>0</v>
      </c>
      <c r="E22" s="132">
        <f t="shared" si="3"/>
        <v>0</v>
      </c>
      <c r="F22" s="132">
        <f t="shared" si="3"/>
        <v>0.78</v>
      </c>
      <c r="G22" s="132">
        <f t="shared" si="3"/>
        <v>1.72</v>
      </c>
      <c r="H22" s="132">
        <f t="shared" si="3"/>
        <v>2.57</v>
      </c>
      <c r="I22" s="132">
        <f t="shared" si="3"/>
        <v>0.81</v>
      </c>
      <c r="J22" s="132">
        <f t="shared" si="3"/>
        <v>0</v>
      </c>
      <c r="K22" s="132">
        <f t="shared" si="3"/>
        <v>0.9</v>
      </c>
      <c r="L22" s="132">
        <f t="shared" si="3"/>
        <v>1.135</v>
      </c>
      <c r="M22" s="132">
        <f t="shared" si="3"/>
        <v>0.70099999999999996</v>
      </c>
      <c r="N22" s="132">
        <f t="shared" si="3"/>
        <v>0</v>
      </c>
      <c r="O22" s="132">
        <f>O18+O20</f>
        <v>8.6159999999999997</v>
      </c>
    </row>
    <row r="24" spans="2:16" ht="16.5">
      <c r="B24" s="26"/>
      <c r="C24" s="177"/>
      <c r="D24" s="177"/>
      <c r="E24" s="177"/>
      <c r="F24" s="177"/>
      <c r="G24" s="177"/>
      <c r="H24" s="177"/>
      <c r="I24" s="177"/>
      <c r="J24" s="177"/>
      <c r="K24" s="177"/>
      <c r="L24" s="177"/>
      <c r="M24" s="177"/>
      <c r="N24" s="177"/>
      <c r="O24" s="233"/>
      <c r="P24" s="102"/>
    </row>
    <row r="25" spans="2:16" ht="15">
      <c r="B25" s="26" t="s">
        <v>319</v>
      </c>
      <c r="C25" s="297" t="s">
        <v>374</v>
      </c>
      <c r="D25" s="297"/>
      <c r="E25" s="177"/>
      <c r="F25" s="177"/>
      <c r="G25" s="177"/>
      <c r="H25" s="177"/>
      <c r="I25" s="233"/>
    </row>
    <row r="26" spans="2:16" ht="15">
      <c r="B26" s="26" t="s">
        <v>8</v>
      </c>
      <c r="C26" s="178"/>
      <c r="D26" s="178"/>
      <c r="O26" s="178" t="s">
        <v>128</v>
      </c>
    </row>
    <row r="27" spans="2:16" ht="15">
      <c r="B27" s="33" t="s">
        <v>315</v>
      </c>
      <c r="C27" s="161" t="s">
        <v>129</v>
      </c>
      <c r="D27" s="161" t="s">
        <v>130</v>
      </c>
      <c r="E27" s="161" t="s">
        <v>131</v>
      </c>
      <c r="F27" s="161" t="s">
        <v>132</v>
      </c>
      <c r="G27" s="161" t="s">
        <v>133</v>
      </c>
      <c r="H27" s="161" t="s">
        <v>134</v>
      </c>
      <c r="I27" s="161" t="s">
        <v>135</v>
      </c>
      <c r="J27" s="161" t="s">
        <v>136</v>
      </c>
      <c r="K27" s="161" t="s">
        <v>137</v>
      </c>
      <c r="L27" s="161" t="s">
        <v>138</v>
      </c>
      <c r="M27" s="161" t="s">
        <v>139</v>
      </c>
      <c r="N27" s="161" t="s">
        <v>140</v>
      </c>
      <c r="O27" s="161" t="s">
        <v>127</v>
      </c>
    </row>
    <row r="28" spans="2:16" ht="15">
      <c r="B28" s="87" t="s">
        <v>370</v>
      </c>
      <c r="C28" s="162">
        <v>-3.5275000000000003E-3</v>
      </c>
      <c r="D28" s="162">
        <v>-3.1747499999999996E-3</v>
      </c>
      <c r="E28" s="162">
        <v>-2.9983750000000002E-3</v>
      </c>
      <c r="F28" s="162">
        <v>-3.5275000000000003E-3</v>
      </c>
      <c r="G28" s="162">
        <v>2.1015081250000001</v>
      </c>
      <c r="H28" s="162">
        <v>2.0997443749999998</v>
      </c>
      <c r="I28" s="162">
        <v>2.0997443749999998</v>
      </c>
      <c r="J28" s="162">
        <v>-3.5275000000000003E-3</v>
      </c>
      <c r="K28" s="162">
        <v>-8.8187500000000002E-3</v>
      </c>
      <c r="L28" s="162">
        <v>1.3977718750000001</v>
      </c>
      <c r="M28" s="162">
        <v>1.3977718750000001</v>
      </c>
      <c r="N28" s="162">
        <v>1.3981246249999999</v>
      </c>
      <c r="O28" s="162">
        <f>SUM(C28:N28)</f>
        <v>10.469090875000001</v>
      </c>
    </row>
    <row r="29" spans="2:16" ht="15">
      <c r="B29" s="87"/>
      <c r="C29" s="162"/>
      <c r="D29" s="162"/>
      <c r="E29" s="162"/>
      <c r="F29" s="162"/>
      <c r="G29" s="162"/>
      <c r="H29" s="162"/>
      <c r="I29" s="162"/>
      <c r="J29" s="162"/>
      <c r="K29" s="162"/>
      <c r="L29" s="162"/>
      <c r="M29" s="162"/>
      <c r="N29" s="162"/>
      <c r="O29" s="162"/>
    </row>
    <row r="30" spans="2:16" ht="15">
      <c r="B30" s="87" t="s">
        <v>371</v>
      </c>
      <c r="C30" s="162">
        <v>-1.4724999999999999E-3</v>
      </c>
      <c r="D30" s="162">
        <v>-1.3252499999999998E-3</v>
      </c>
      <c r="E30" s="162">
        <v>-1.2516249999999999E-3</v>
      </c>
      <c r="F30" s="162">
        <v>-1.4724999999999999E-3</v>
      </c>
      <c r="G30" s="162">
        <v>0.87724187499999984</v>
      </c>
      <c r="H30" s="162">
        <v>0.87650562499999995</v>
      </c>
      <c r="I30" s="162">
        <v>0.87650562499999995</v>
      </c>
      <c r="J30" s="162">
        <v>-1.4724999999999999E-3</v>
      </c>
      <c r="K30" s="162">
        <v>-3.6812500000000001E-3</v>
      </c>
      <c r="L30" s="162">
        <v>0.58347812499999996</v>
      </c>
      <c r="M30" s="162">
        <v>0.58347812499999996</v>
      </c>
      <c r="N30" s="162">
        <v>0.58362537499999989</v>
      </c>
      <c r="O30" s="162">
        <f t="shared" ref="O30" si="4">SUM(C30:N30)</f>
        <v>4.3701591249999998</v>
      </c>
    </row>
    <row r="31" spans="2:16" ht="15">
      <c r="B31" s="39"/>
      <c r="C31" s="162"/>
      <c r="D31" s="162"/>
      <c r="E31" s="162"/>
      <c r="F31" s="162"/>
      <c r="G31" s="162"/>
      <c r="H31" s="162"/>
      <c r="I31" s="162"/>
      <c r="J31" s="162"/>
      <c r="K31" s="162"/>
      <c r="L31" s="162"/>
      <c r="M31" s="162"/>
      <c r="N31" s="162"/>
      <c r="O31" s="162"/>
    </row>
    <row r="32" spans="2:16" ht="15">
      <c r="B32" s="40" t="s">
        <v>127</v>
      </c>
      <c r="C32" s="132">
        <f>C28+C30</f>
        <v>-5.0000000000000001E-3</v>
      </c>
      <c r="D32" s="132">
        <f t="shared" ref="D32:N32" si="5">D28+D30</f>
        <v>-4.4999999999999997E-3</v>
      </c>
      <c r="E32" s="132">
        <f t="shared" si="5"/>
        <v>-4.2500000000000003E-3</v>
      </c>
      <c r="F32" s="132">
        <f t="shared" si="5"/>
        <v>-5.0000000000000001E-3</v>
      </c>
      <c r="G32" s="132">
        <f t="shared" si="5"/>
        <v>2.9787499999999998</v>
      </c>
      <c r="H32" s="132">
        <f t="shared" si="5"/>
        <v>2.9762499999999998</v>
      </c>
      <c r="I32" s="132">
        <f t="shared" si="5"/>
        <v>2.9762499999999998</v>
      </c>
      <c r="J32" s="132">
        <f t="shared" si="5"/>
        <v>-5.0000000000000001E-3</v>
      </c>
      <c r="K32" s="132">
        <f t="shared" si="5"/>
        <v>-1.2500000000000001E-2</v>
      </c>
      <c r="L32" s="132">
        <f t="shared" si="5"/>
        <v>1.9812500000000002</v>
      </c>
      <c r="M32" s="132">
        <f t="shared" si="5"/>
        <v>1.9812500000000002</v>
      </c>
      <c r="N32" s="132">
        <f t="shared" si="5"/>
        <v>1.9817499999999999</v>
      </c>
      <c r="O32" s="132">
        <f>O28+O30</f>
        <v>14.83925</v>
      </c>
    </row>
    <row r="35" spans="2:15" ht="15">
      <c r="B35" s="26" t="s">
        <v>320</v>
      </c>
      <c r="C35" s="177" t="s">
        <v>375</v>
      </c>
      <c r="D35" s="177"/>
      <c r="F35" s="177"/>
      <c r="G35" s="177"/>
      <c r="H35" s="177"/>
      <c r="I35" s="233"/>
    </row>
    <row r="36" spans="2:15" ht="15">
      <c r="B36" s="26" t="s">
        <v>8</v>
      </c>
      <c r="C36" s="178"/>
      <c r="D36" s="178"/>
      <c r="O36" s="178" t="s">
        <v>128</v>
      </c>
    </row>
    <row r="37" spans="2:15" ht="15">
      <c r="B37" s="33" t="s">
        <v>315</v>
      </c>
      <c r="C37" s="161" t="s">
        <v>129</v>
      </c>
      <c r="D37" s="161" t="s">
        <v>130</v>
      </c>
      <c r="E37" s="161" t="s">
        <v>131</v>
      </c>
      <c r="F37" s="161" t="s">
        <v>132</v>
      </c>
      <c r="G37" s="161" t="s">
        <v>133</v>
      </c>
      <c r="H37" s="161" t="s">
        <v>134</v>
      </c>
      <c r="I37" s="161" t="s">
        <v>135</v>
      </c>
      <c r="J37" s="161" t="s">
        <v>136</v>
      </c>
      <c r="K37" s="161" t="s">
        <v>137</v>
      </c>
      <c r="L37" s="161" t="s">
        <v>138</v>
      </c>
      <c r="M37" s="161" t="s">
        <v>139</v>
      </c>
      <c r="N37" s="161" t="s">
        <v>140</v>
      </c>
      <c r="O37" s="161" t="s">
        <v>127</v>
      </c>
    </row>
    <row r="38" spans="2:15" ht="15">
      <c r="B38" s="87" t="s">
        <v>370</v>
      </c>
      <c r="C38" s="162">
        <v>-3.5275000000000003E-3</v>
      </c>
      <c r="D38" s="162">
        <v>-3.1747499999999996E-3</v>
      </c>
      <c r="E38" s="162">
        <v>-3.1747499999999996E-3</v>
      </c>
      <c r="F38" s="162">
        <v>-3.5275000000000003E-3</v>
      </c>
      <c r="G38" s="162">
        <v>1.39689</v>
      </c>
      <c r="H38" s="162">
        <v>2.0997443749999998</v>
      </c>
      <c r="I38" s="162">
        <v>2.0997443749999998</v>
      </c>
      <c r="J38" s="162">
        <v>-3.5275000000000003E-3</v>
      </c>
      <c r="K38" s="162">
        <v>-8.8187500000000002E-3</v>
      </c>
      <c r="L38" s="162">
        <v>1.3981246249999999</v>
      </c>
      <c r="M38" s="162">
        <v>2.1023900000000002</v>
      </c>
      <c r="N38" s="162">
        <v>1.3977718750000001</v>
      </c>
      <c r="O38" s="162">
        <f>SUM(C38:N38)</f>
        <v>10.4689145</v>
      </c>
    </row>
    <row r="39" spans="2:15" ht="15">
      <c r="B39" s="87"/>
      <c r="C39" s="162"/>
      <c r="D39" s="162"/>
      <c r="E39" s="162"/>
      <c r="F39" s="162"/>
      <c r="G39" s="162"/>
      <c r="H39" s="162"/>
      <c r="I39" s="162"/>
      <c r="J39" s="162"/>
      <c r="K39" s="162"/>
      <c r="L39" s="162"/>
      <c r="M39" s="162"/>
      <c r="N39" s="162"/>
      <c r="O39" s="162"/>
    </row>
    <row r="40" spans="2:15" ht="15">
      <c r="B40" s="87" t="s">
        <v>371</v>
      </c>
      <c r="C40" s="162">
        <v>-1.4724999999999999E-3</v>
      </c>
      <c r="D40" s="162">
        <v>-1.3252499999999998E-3</v>
      </c>
      <c r="E40" s="162">
        <v>-1.3252499999999998E-3</v>
      </c>
      <c r="F40" s="162">
        <v>-1.4724999999999999E-3</v>
      </c>
      <c r="G40" s="162">
        <v>0.58311000000000002</v>
      </c>
      <c r="H40" s="162">
        <v>0.87650562499999995</v>
      </c>
      <c r="I40" s="162">
        <v>0.87650562499999995</v>
      </c>
      <c r="J40" s="162">
        <v>-1.4724999999999999E-3</v>
      </c>
      <c r="K40" s="162">
        <v>-3.6812500000000001E-3</v>
      </c>
      <c r="L40" s="162">
        <v>0.58362537499999989</v>
      </c>
      <c r="M40" s="162">
        <v>0.87761</v>
      </c>
      <c r="N40" s="162">
        <v>0.58347812499999996</v>
      </c>
      <c r="O40" s="162">
        <f t="shared" ref="O40" si="6">SUM(C40:N40)</f>
        <v>4.3700855000000001</v>
      </c>
    </row>
    <row r="41" spans="2:15" ht="15">
      <c r="B41" s="39"/>
      <c r="C41" s="162"/>
      <c r="D41" s="162"/>
      <c r="E41" s="162"/>
      <c r="F41" s="162"/>
      <c r="G41" s="162"/>
      <c r="H41" s="162"/>
      <c r="I41" s="162"/>
      <c r="J41" s="162"/>
      <c r="K41" s="162"/>
      <c r="L41" s="162"/>
      <c r="M41" s="162"/>
      <c r="N41" s="162"/>
      <c r="O41" s="162"/>
    </row>
    <row r="42" spans="2:15" ht="15">
      <c r="B42" s="40" t="s">
        <v>127</v>
      </c>
      <c r="C42" s="132">
        <f>C38+C40</f>
        <v>-5.0000000000000001E-3</v>
      </c>
      <c r="D42" s="132">
        <f t="shared" ref="D42:N42" si="7">D38+D40</f>
        <v>-4.4999999999999997E-3</v>
      </c>
      <c r="E42" s="132">
        <f t="shared" si="7"/>
        <v>-4.4999999999999997E-3</v>
      </c>
      <c r="F42" s="132">
        <f t="shared" si="7"/>
        <v>-5.0000000000000001E-3</v>
      </c>
      <c r="G42" s="132">
        <f t="shared" si="7"/>
        <v>1.98</v>
      </c>
      <c r="H42" s="132">
        <f t="shared" si="7"/>
        <v>2.9762499999999998</v>
      </c>
      <c r="I42" s="132">
        <f t="shared" si="7"/>
        <v>2.9762499999999998</v>
      </c>
      <c r="J42" s="132">
        <f t="shared" si="7"/>
        <v>-5.0000000000000001E-3</v>
      </c>
      <c r="K42" s="132">
        <f t="shared" si="7"/>
        <v>-1.2500000000000001E-2</v>
      </c>
      <c r="L42" s="132">
        <f t="shared" si="7"/>
        <v>1.9817499999999999</v>
      </c>
      <c r="M42" s="132">
        <f t="shared" si="7"/>
        <v>2.9800000000000004</v>
      </c>
      <c r="N42" s="132">
        <f t="shared" si="7"/>
        <v>1.9812500000000002</v>
      </c>
      <c r="O42" s="132">
        <f>O38+O40</f>
        <v>14.839</v>
      </c>
    </row>
    <row r="45" spans="2:15" ht="15">
      <c r="B45" s="26" t="s">
        <v>321</v>
      </c>
      <c r="C45" s="177" t="s">
        <v>376</v>
      </c>
      <c r="D45" s="177"/>
      <c r="F45" s="177"/>
      <c r="G45" s="177"/>
      <c r="H45" s="177"/>
      <c r="I45" s="233"/>
    </row>
    <row r="46" spans="2:15" ht="15">
      <c r="B46" s="26" t="s">
        <v>8</v>
      </c>
      <c r="C46" s="178"/>
      <c r="D46" s="178"/>
      <c r="O46" s="178" t="s">
        <v>128</v>
      </c>
    </row>
    <row r="47" spans="2:15" ht="15">
      <c r="B47" s="33" t="s">
        <v>315</v>
      </c>
      <c r="C47" s="161" t="s">
        <v>129</v>
      </c>
      <c r="D47" s="161" t="s">
        <v>130</v>
      </c>
      <c r="E47" s="161" t="s">
        <v>131</v>
      </c>
      <c r="F47" s="161" t="s">
        <v>132</v>
      </c>
      <c r="G47" s="161" t="s">
        <v>133</v>
      </c>
      <c r="H47" s="161" t="s">
        <v>134</v>
      </c>
      <c r="I47" s="161" t="s">
        <v>135</v>
      </c>
      <c r="J47" s="161" t="s">
        <v>136</v>
      </c>
      <c r="K47" s="161" t="s">
        <v>137</v>
      </c>
      <c r="L47" s="161" t="s">
        <v>138</v>
      </c>
      <c r="M47" s="161" t="s">
        <v>139</v>
      </c>
      <c r="N47" s="161" t="s">
        <v>140</v>
      </c>
      <c r="O47" s="161" t="s">
        <v>127</v>
      </c>
    </row>
    <row r="48" spans="2:15" ht="15">
      <c r="B48" s="87" t="s">
        <v>370</v>
      </c>
      <c r="C48" s="162">
        <v>-3.5275000000000003E-3</v>
      </c>
      <c r="D48" s="162">
        <v>-3.1747499999999996E-3</v>
      </c>
      <c r="E48" s="162">
        <v>-3.1747499999999996E-3</v>
      </c>
      <c r="F48" s="162">
        <v>-2.645625E-3</v>
      </c>
      <c r="G48" s="162">
        <v>2.1015081250000001</v>
      </c>
      <c r="H48" s="162">
        <v>2.0997443749999998</v>
      </c>
      <c r="I48" s="162">
        <v>2.0997443749999998</v>
      </c>
      <c r="J48" s="162">
        <v>-3.5275000000000003E-3</v>
      </c>
      <c r="K48" s="162">
        <v>-8.8187500000000002E-3</v>
      </c>
      <c r="L48" s="162">
        <v>1.3977718750000001</v>
      </c>
      <c r="M48" s="162">
        <v>1.3977718750000001</v>
      </c>
      <c r="N48" s="162">
        <v>1.3977718750000001</v>
      </c>
      <c r="O48" s="162">
        <f>SUM(C48:N48)</f>
        <v>10.469443625</v>
      </c>
    </row>
    <row r="49" spans="2:15" ht="15">
      <c r="B49" s="87"/>
      <c r="C49" s="162"/>
      <c r="D49" s="162"/>
      <c r="E49" s="162"/>
      <c r="F49" s="162"/>
      <c r="G49" s="162"/>
      <c r="H49" s="162"/>
      <c r="I49" s="162"/>
      <c r="J49" s="162"/>
      <c r="K49" s="162"/>
      <c r="L49" s="162"/>
      <c r="M49" s="162"/>
      <c r="N49" s="162"/>
      <c r="O49" s="162"/>
    </row>
    <row r="50" spans="2:15" ht="15">
      <c r="B50" s="87" t="s">
        <v>371</v>
      </c>
      <c r="C50" s="162">
        <v>-1.4724999999999999E-3</v>
      </c>
      <c r="D50" s="162">
        <v>-1.3252499999999998E-3</v>
      </c>
      <c r="E50" s="162">
        <v>-1.3252499999999998E-3</v>
      </c>
      <c r="F50" s="162">
        <v>-1.1043749999999999E-3</v>
      </c>
      <c r="G50" s="162">
        <v>0.87724187499999984</v>
      </c>
      <c r="H50" s="162">
        <v>0.87650562499999995</v>
      </c>
      <c r="I50" s="162">
        <v>0.87650562499999995</v>
      </c>
      <c r="J50" s="162">
        <v>-1.4724999999999999E-3</v>
      </c>
      <c r="K50" s="162">
        <v>-3.6812500000000001E-3</v>
      </c>
      <c r="L50" s="162">
        <v>0.58347812499999996</v>
      </c>
      <c r="M50" s="162">
        <v>0.58347812499999996</v>
      </c>
      <c r="N50" s="162">
        <v>0.58347812499999996</v>
      </c>
      <c r="O50" s="162">
        <f t="shared" ref="O50" si="8">SUM(C50:N50)</f>
        <v>4.3703063749999993</v>
      </c>
    </row>
    <row r="51" spans="2:15" ht="15">
      <c r="B51" s="39"/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</row>
    <row r="52" spans="2:15" ht="15">
      <c r="B52" s="40" t="s">
        <v>127</v>
      </c>
      <c r="C52" s="132">
        <f>C48+C50</f>
        <v>-5.0000000000000001E-3</v>
      </c>
      <c r="D52" s="132">
        <f t="shared" ref="D52:N52" si="9">D48+D50</f>
        <v>-4.4999999999999997E-3</v>
      </c>
      <c r="E52" s="132">
        <f t="shared" si="9"/>
        <v>-4.4999999999999997E-3</v>
      </c>
      <c r="F52" s="132">
        <f t="shared" si="9"/>
        <v>-3.7499999999999999E-3</v>
      </c>
      <c r="G52" s="132">
        <f t="shared" si="9"/>
        <v>2.9787499999999998</v>
      </c>
      <c r="H52" s="132">
        <f t="shared" si="9"/>
        <v>2.9762499999999998</v>
      </c>
      <c r="I52" s="132">
        <f t="shared" si="9"/>
        <v>2.9762499999999998</v>
      </c>
      <c r="J52" s="132">
        <f t="shared" si="9"/>
        <v>-5.0000000000000001E-3</v>
      </c>
      <c r="K52" s="132">
        <f t="shared" si="9"/>
        <v>-1.2500000000000001E-2</v>
      </c>
      <c r="L52" s="132">
        <f t="shared" si="9"/>
        <v>1.9812500000000002</v>
      </c>
      <c r="M52" s="132">
        <f t="shared" si="9"/>
        <v>1.9812500000000002</v>
      </c>
      <c r="N52" s="132">
        <f t="shared" si="9"/>
        <v>1.9812500000000002</v>
      </c>
      <c r="O52" s="132">
        <f>O48+O50</f>
        <v>14.839749999999999</v>
      </c>
    </row>
    <row r="55" spans="2:15" ht="15">
      <c r="B55" s="26" t="s">
        <v>322</v>
      </c>
      <c r="C55" s="177" t="s">
        <v>377</v>
      </c>
      <c r="D55" s="177"/>
      <c r="F55" s="177"/>
      <c r="G55" s="177"/>
      <c r="H55" s="177"/>
      <c r="I55" s="233"/>
    </row>
    <row r="56" spans="2:15" ht="15">
      <c r="B56" s="26" t="s">
        <v>8</v>
      </c>
      <c r="C56" s="178"/>
      <c r="D56" s="178"/>
      <c r="O56" s="178" t="s">
        <v>128</v>
      </c>
    </row>
    <row r="57" spans="2:15" ht="15">
      <c r="B57" s="33" t="s">
        <v>315</v>
      </c>
      <c r="C57" s="161" t="s">
        <v>129</v>
      </c>
      <c r="D57" s="161" t="s">
        <v>130</v>
      </c>
      <c r="E57" s="161" t="s">
        <v>131</v>
      </c>
      <c r="F57" s="161" t="s">
        <v>132</v>
      </c>
      <c r="G57" s="161" t="s">
        <v>133</v>
      </c>
      <c r="H57" s="161" t="s">
        <v>134</v>
      </c>
      <c r="I57" s="161" t="s">
        <v>135</v>
      </c>
      <c r="J57" s="161" t="s">
        <v>136</v>
      </c>
      <c r="K57" s="161" t="s">
        <v>137</v>
      </c>
      <c r="L57" s="161" t="s">
        <v>138</v>
      </c>
      <c r="M57" s="161" t="s">
        <v>139</v>
      </c>
      <c r="N57" s="161" t="s">
        <v>140</v>
      </c>
      <c r="O57" s="161" t="s">
        <v>127</v>
      </c>
    </row>
    <row r="58" spans="2:15" ht="15">
      <c r="B58" s="87" t="s">
        <v>370</v>
      </c>
      <c r="C58" s="162">
        <v>-3.5275000000000003E-3</v>
      </c>
      <c r="D58" s="162">
        <v>-3.1747499999999996E-3</v>
      </c>
      <c r="E58" s="162">
        <v>-2.9983750000000002E-3</v>
      </c>
      <c r="F58" s="162">
        <v>-3.5275000000000003E-3</v>
      </c>
      <c r="G58" s="162">
        <v>1.39689</v>
      </c>
      <c r="H58" s="162">
        <v>2.0997443749999998</v>
      </c>
      <c r="I58" s="162">
        <v>2.0997443749999998</v>
      </c>
      <c r="J58" s="162">
        <v>-3.5275000000000003E-3</v>
      </c>
      <c r="K58" s="162">
        <v>-8.8187500000000002E-3</v>
      </c>
      <c r="L58" s="162">
        <v>1.3977718750000001</v>
      </c>
      <c r="M58" s="162">
        <v>2.1023900000000002</v>
      </c>
      <c r="N58" s="162">
        <v>1.3977718750000001</v>
      </c>
      <c r="O58" s="162">
        <f>SUM(C58:N58)</f>
        <v>10.468738125000002</v>
      </c>
    </row>
    <row r="59" spans="2:15" ht="15">
      <c r="B59" s="87"/>
      <c r="C59" s="162"/>
      <c r="D59" s="162"/>
      <c r="E59" s="162"/>
      <c r="F59" s="162"/>
      <c r="G59" s="162"/>
      <c r="H59" s="162"/>
      <c r="I59" s="162"/>
      <c r="J59" s="162"/>
      <c r="K59" s="162"/>
      <c r="L59" s="162"/>
      <c r="M59" s="162"/>
      <c r="N59" s="162"/>
      <c r="O59" s="162"/>
    </row>
    <row r="60" spans="2:15" ht="15">
      <c r="B60" s="87" t="s">
        <v>371</v>
      </c>
      <c r="C60" s="162">
        <v>-1.4724999999999999E-3</v>
      </c>
      <c r="D60" s="162">
        <v>-1.3252499999999998E-3</v>
      </c>
      <c r="E60" s="162">
        <v>-1.2516249999999999E-3</v>
      </c>
      <c r="F60" s="162">
        <v>-1.4724999999999999E-3</v>
      </c>
      <c r="G60" s="162">
        <v>0.58311000000000002</v>
      </c>
      <c r="H60" s="162">
        <v>0.87650562499999995</v>
      </c>
      <c r="I60" s="162">
        <v>0.87650562499999995</v>
      </c>
      <c r="J60" s="162">
        <v>-1.4724999999999999E-3</v>
      </c>
      <c r="K60" s="162">
        <v>-3.6812500000000001E-3</v>
      </c>
      <c r="L60" s="162">
        <v>0.58347812499999996</v>
      </c>
      <c r="M60" s="162">
        <v>0.87761</v>
      </c>
      <c r="N60" s="162">
        <v>0.58347812499999996</v>
      </c>
      <c r="O60" s="162">
        <f t="shared" ref="O60" si="10">SUM(C60:N60)</f>
        <v>4.3700118749999994</v>
      </c>
    </row>
    <row r="61" spans="2:15" ht="15">
      <c r="B61" s="39"/>
      <c r="C61" s="162"/>
      <c r="D61" s="162"/>
      <c r="E61" s="162"/>
      <c r="F61" s="162"/>
      <c r="G61" s="162"/>
      <c r="H61" s="162"/>
      <c r="I61" s="162"/>
      <c r="J61" s="162"/>
      <c r="K61" s="162"/>
      <c r="L61" s="162"/>
      <c r="M61" s="162"/>
      <c r="N61" s="162"/>
      <c r="O61" s="162"/>
    </row>
    <row r="62" spans="2:15" ht="15">
      <c r="B62" s="40" t="s">
        <v>127</v>
      </c>
      <c r="C62" s="132">
        <f>C58+C60</f>
        <v>-5.0000000000000001E-3</v>
      </c>
      <c r="D62" s="132">
        <f t="shared" ref="D62:N62" si="11">D58+D60</f>
        <v>-4.4999999999999997E-3</v>
      </c>
      <c r="E62" s="132">
        <f t="shared" si="11"/>
        <v>-4.2500000000000003E-3</v>
      </c>
      <c r="F62" s="132">
        <f t="shared" si="11"/>
        <v>-5.0000000000000001E-3</v>
      </c>
      <c r="G62" s="132">
        <f t="shared" si="11"/>
        <v>1.98</v>
      </c>
      <c r="H62" s="132">
        <f t="shared" si="11"/>
        <v>2.9762499999999998</v>
      </c>
      <c r="I62" s="132">
        <f t="shared" si="11"/>
        <v>2.9762499999999998</v>
      </c>
      <c r="J62" s="132">
        <f t="shared" si="11"/>
        <v>-5.0000000000000001E-3</v>
      </c>
      <c r="K62" s="132">
        <f t="shared" si="11"/>
        <v>-1.2500000000000001E-2</v>
      </c>
      <c r="L62" s="132">
        <f t="shared" si="11"/>
        <v>1.9812500000000002</v>
      </c>
      <c r="M62" s="132">
        <f t="shared" si="11"/>
        <v>2.9800000000000004</v>
      </c>
      <c r="N62" s="132">
        <f t="shared" si="11"/>
        <v>1.9812500000000002</v>
      </c>
      <c r="O62" s="132">
        <f>O58+O60</f>
        <v>14.838750000000001</v>
      </c>
    </row>
    <row r="65" spans="2:15" ht="15">
      <c r="B65" s="26" t="s">
        <v>323</v>
      </c>
      <c r="C65" s="177" t="s">
        <v>378</v>
      </c>
      <c r="E65" s="177"/>
      <c r="G65" s="177"/>
      <c r="H65" s="177"/>
      <c r="I65" s="233"/>
    </row>
    <row r="66" spans="2:15" ht="15">
      <c r="B66" s="26" t="s">
        <v>8</v>
      </c>
      <c r="C66" s="178"/>
      <c r="D66" s="178"/>
      <c r="O66" s="178" t="s">
        <v>128</v>
      </c>
    </row>
    <row r="67" spans="2:15" ht="15">
      <c r="B67" s="33" t="s">
        <v>315</v>
      </c>
      <c r="C67" s="161" t="s">
        <v>129</v>
      </c>
      <c r="D67" s="161" t="s">
        <v>130</v>
      </c>
      <c r="E67" s="161" t="s">
        <v>131</v>
      </c>
      <c r="F67" s="161" t="s">
        <v>132</v>
      </c>
      <c r="G67" s="161" t="s">
        <v>133</v>
      </c>
      <c r="H67" s="161" t="s">
        <v>134</v>
      </c>
      <c r="I67" s="161" t="s">
        <v>135</v>
      </c>
      <c r="J67" s="161" t="s">
        <v>136</v>
      </c>
      <c r="K67" s="161" t="s">
        <v>137</v>
      </c>
      <c r="L67" s="161" t="s">
        <v>138</v>
      </c>
      <c r="M67" s="161" t="s">
        <v>139</v>
      </c>
      <c r="N67" s="161" t="s">
        <v>140</v>
      </c>
      <c r="O67" s="161" t="s">
        <v>127</v>
      </c>
    </row>
    <row r="68" spans="2:15" ht="15">
      <c r="B68" s="87" t="s">
        <v>370</v>
      </c>
      <c r="C68" s="162">
        <v>-3.5275000000000003E-3</v>
      </c>
      <c r="D68" s="162">
        <v>-3.1747499999999996E-3</v>
      </c>
      <c r="E68" s="162">
        <v>-2.9983750000000002E-3</v>
      </c>
      <c r="F68" s="162">
        <v>-3.5275000000000003E-3</v>
      </c>
      <c r="G68" s="162">
        <v>1.39689</v>
      </c>
      <c r="H68" s="162">
        <v>2.1015081250000001</v>
      </c>
      <c r="I68" s="162">
        <v>2.0997443749999998</v>
      </c>
      <c r="J68" s="162">
        <v>-3.5275000000000003E-3</v>
      </c>
      <c r="K68" s="162">
        <v>-8.8187500000000002E-3</v>
      </c>
      <c r="L68" s="162">
        <v>1.3981246249999999</v>
      </c>
      <c r="M68" s="162">
        <v>1.3977718750000001</v>
      </c>
      <c r="N68" s="162">
        <v>1.39689</v>
      </c>
      <c r="O68" s="162">
        <f>SUM(C68:N68)</f>
        <v>9.7653546250000005</v>
      </c>
    </row>
    <row r="69" spans="2:15" ht="15">
      <c r="B69" s="87"/>
      <c r="C69" s="162"/>
      <c r="D69" s="162"/>
      <c r="E69" s="162"/>
      <c r="F69" s="162"/>
      <c r="G69" s="162"/>
      <c r="H69" s="162"/>
      <c r="I69" s="162"/>
      <c r="J69" s="162"/>
      <c r="K69" s="162"/>
      <c r="L69" s="162"/>
      <c r="M69" s="162"/>
      <c r="N69" s="162"/>
      <c r="O69" s="162"/>
    </row>
    <row r="70" spans="2:15" ht="15">
      <c r="B70" s="87" t="s">
        <v>371</v>
      </c>
      <c r="C70" s="162">
        <v>-1.4724999999999999E-3</v>
      </c>
      <c r="D70" s="162">
        <v>-1.3252499999999998E-3</v>
      </c>
      <c r="E70" s="162">
        <v>-1.2516249999999999E-3</v>
      </c>
      <c r="F70" s="162">
        <v>-1.4724999999999999E-3</v>
      </c>
      <c r="G70" s="162">
        <v>0.58311000000000002</v>
      </c>
      <c r="H70" s="162">
        <v>0.87724187499999984</v>
      </c>
      <c r="I70" s="162">
        <v>0.87650562499999995</v>
      </c>
      <c r="J70" s="162">
        <v>-1.4724999999999999E-3</v>
      </c>
      <c r="K70" s="162">
        <v>-3.6812500000000001E-3</v>
      </c>
      <c r="L70" s="162">
        <v>0.58362537499999989</v>
      </c>
      <c r="M70" s="162">
        <v>0.58347812499999996</v>
      </c>
      <c r="N70" s="162">
        <v>0.58311000000000002</v>
      </c>
      <c r="O70" s="162">
        <f t="shared" ref="O70" si="12">SUM(C70:N70)</f>
        <v>4.0763953749999997</v>
      </c>
    </row>
    <row r="71" spans="2:15" ht="15">
      <c r="B71" s="39"/>
      <c r="C71" s="162"/>
      <c r="D71" s="162"/>
      <c r="E71" s="162"/>
      <c r="F71" s="162"/>
      <c r="G71" s="162"/>
      <c r="H71" s="162"/>
      <c r="I71" s="162"/>
      <c r="J71" s="162"/>
      <c r="K71" s="162"/>
      <c r="L71" s="162"/>
      <c r="M71" s="162"/>
      <c r="N71" s="162"/>
      <c r="O71" s="162"/>
    </row>
    <row r="72" spans="2:15" ht="15">
      <c r="B72" s="40" t="s">
        <v>127</v>
      </c>
      <c r="C72" s="132">
        <f>C68+C70</f>
        <v>-5.0000000000000001E-3</v>
      </c>
      <c r="D72" s="132">
        <f t="shared" ref="D72:N72" si="13">D68+D70</f>
        <v>-4.4999999999999997E-3</v>
      </c>
      <c r="E72" s="132">
        <f t="shared" si="13"/>
        <v>-4.2500000000000003E-3</v>
      </c>
      <c r="F72" s="132">
        <f t="shared" si="13"/>
        <v>-5.0000000000000001E-3</v>
      </c>
      <c r="G72" s="132">
        <f t="shared" si="13"/>
        <v>1.98</v>
      </c>
      <c r="H72" s="132">
        <f t="shared" si="13"/>
        <v>2.9787499999999998</v>
      </c>
      <c r="I72" s="132">
        <f t="shared" si="13"/>
        <v>2.9762499999999998</v>
      </c>
      <c r="J72" s="132">
        <f t="shared" si="13"/>
        <v>-5.0000000000000001E-3</v>
      </c>
      <c r="K72" s="132">
        <f t="shared" si="13"/>
        <v>-1.2500000000000001E-2</v>
      </c>
      <c r="L72" s="132">
        <f t="shared" si="13"/>
        <v>1.9817499999999999</v>
      </c>
      <c r="M72" s="132">
        <f t="shared" si="13"/>
        <v>1.9812500000000002</v>
      </c>
      <c r="N72" s="132">
        <f t="shared" si="13"/>
        <v>1.98</v>
      </c>
      <c r="O72" s="132">
        <f>O68+O70</f>
        <v>13.841750000000001</v>
      </c>
    </row>
  </sheetData>
  <mergeCells count="9">
    <mergeCell ref="B2:O2"/>
    <mergeCell ref="B3:O3"/>
    <mergeCell ref="B4:O4"/>
    <mergeCell ref="C25:D25"/>
    <mergeCell ref="B16:B17"/>
    <mergeCell ref="I16:N16"/>
    <mergeCell ref="C16:H16"/>
    <mergeCell ref="C6:D6"/>
    <mergeCell ref="C15:D15"/>
  </mergeCells>
  <pageMargins left="0.65" right="0.5" top="0.98425196850393704" bottom="0.35433070866141736" header="0.51181102362204722" footer="0.51181102362204722"/>
  <pageSetup paperSize="9" scale="53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B1:N19"/>
  <sheetViews>
    <sheetView showGridLines="0" zoomScale="80" zoomScaleNormal="80" zoomScaleSheetLayoutView="70" workbookViewId="0">
      <selection activeCell="D30" sqref="D30"/>
    </sheetView>
  </sheetViews>
  <sheetFormatPr defaultColWidth="9.28515625" defaultRowHeight="14.25"/>
  <cols>
    <col min="1" max="1" width="3.28515625" style="19" customWidth="1"/>
    <col min="2" max="2" width="29.42578125" style="19" customWidth="1"/>
    <col min="3" max="3" width="18.5703125" style="19" customWidth="1"/>
    <col min="4" max="4" width="14.42578125" style="19" customWidth="1"/>
    <col min="5" max="5" width="20.7109375" style="19" customWidth="1"/>
    <col min="6" max="6" width="19.7109375" style="19" customWidth="1"/>
    <col min="7" max="9" width="12.5703125" style="19" customWidth="1"/>
    <col min="10" max="10" width="18.28515625" style="19" customWidth="1"/>
    <col min="11" max="11" width="15.42578125" style="19" customWidth="1"/>
    <col min="12" max="12" width="21.5703125" style="19" customWidth="1"/>
    <col min="13" max="14" width="12.5703125" style="19" customWidth="1"/>
    <col min="15" max="16384" width="9.28515625" style="19"/>
  </cols>
  <sheetData>
    <row r="1" spans="2:14" s="5" customFormat="1" ht="15">
      <c r="B1" s="108"/>
    </row>
    <row r="2" spans="2:14" s="5" customFormat="1" ht="15" customHeight="1">
      <c r="B2" s="260" t="s">
        <v>396</v>
      </c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</row>
    <row r="3" spans="2:14" s="5" customFormat="1" ht="15" customHeight="1">
      <c r="B3" s="260" t="s">
        <v>379</v>
      </c>
      <c r="C3" s="260"/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</row>
    <row r="4" spans="2:14" ht="14.25" customHeight="1">
      <c r="B4" s="261" t="s">
        <v>324</v>
      </c>
      <c r="C4" s="261"/>
      <c r="D4" s="261"/>
      <c r="E4" s="261"/>
      <c r="F4" s="261"/>
      <c r="G4" s="261"/>
      <c r="H4" s="261"/>
      <c r="I4" s="261"/>
      <c r="J4" s="261"/>
      <c r="K4" s="261"/>
      <c r="L4" s="261"/>
      <c r="M4" s="261"/>
      <c r="N4" s="261"/>
    </row>
    <row r="5" spans="2:14" ht="15">
      <c r="B5" s="26" t="s">
        <v>372</v>
      </c>
    </row>
    <row r="6" spans="2:14" ht="15">
      <c r="B6" s="26" t="s">
        <v>12</v>
      </c>
      <c r="N6" s="38" t="s">
        <v>4</v>
      </c>
    </row>
    <row r="7" spans="2:14" s="56" customFormat="1" ht="45.75" customHeight="1">
      <c r="B7" s="271" t="s">
        <v>315</v>
      </c>
      <c r="C7" s="264" t="s">
        <v>143</v>
      </c>
      <c r="D7" s="264"/>
      <c r="E7" s="264"/>
      <c r="F7" s="264"/>
      <c r="G7" s="263" t="s">
        <v>144</v>
      </c>
      <c r="H7" s="263"/>
      <c r="I7" s="263"/>
      <c r="J7" s="263" t="s">
        <v>145</v>
      </c>
      <c r="K7" s="263"/>
      <c r="L7" s="263"/>
      <c r="M7" s="263"/>
      <c r="N7" s="263"/>
    </row>
    <row r="8" spans="2:14" ht="45">
      <c r="B8" s="272"/>
      <c r="C8" s="33" t="s">
        <v>161</v>
      </c>
      <c r="D8" s="33" t="s">
        <v>159</v>
      </c>
      <c r="E8" s="33" t="s">
        <v>221</v>
      </c>
      <c r="F8" s="33" t="s">
        <v>160</v>
      </c>
      <c r="G8" s="33" t="s">
        <v>146</v>
      </c>
      <c r="H8" s="33" t="s">
        <v>222</v>
      </c>
      <c r="I8" s="33" t="s">
        <v>147</v>
      </c>
      <c r="J8" s="33" t="s">
        <v>148</v>
      </c>
      <c r="K8" s="33" t="s">
        <v>149</v>
      </c>
      <c r="L8" s="33" t="s">
        <v>223</v>
      </c>
      <c r="M8" s="33" t="s">
        <v>224</v>
      </c>
      <c r="N8" s="25" t="s">
        <v>127</v>
      </c>
    </row>
    <row r="9" spans="2:14" ht="15">
      <c r="B9" s="2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25"/>
    </row>
    <row r="10" spans="2:14" ht="15">
      <c r="B10" s="87" t="s">
        <v>316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2:14" ht="15">
      <c r="B11" s="87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2:14" ht="15">
      <c r="B12" s="87" t="s">
        <v>317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2:14">
      <c r="B13" s="39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2:14" ht="15">
      <c r="B14" s="87" t="s">
        <v>318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2:14">
      <c r="B15" s="85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2:14" ht="15">
      <c r="B16" s="87" t="s">
        <v>9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2:14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2:14" ht="15">
      <c r="B18" s="87" t="s">
        <v>127</v>
      </c>
      <c r="C18" s="131">
        <f>C10+C12+C14</f>
        <v>0</v>
      </c>
      <c r="D18" s="131">
        <f>D10+D12+D14</f>
        <v>0</v>
      </c>
      <c r="E18" s="131">
        <f>E10+E12+E14</f>
        <v>0</v>
      </c>
      <c r="F18" s="131">
        <f>F10+F12+F14</f>
        <v>0</v>
      </c>
      <c r="G18" s="131">
        <f>G10+G12+G14</f>
        <v>0</v>
      </c>
      <c r="H18" s="3"/>
      <c r="I18" s="3"/>
      <c r="J18" s="131">
        <f>J10+J12+J14</f>
        <v>0</v>
      </c>
      <c r="K18" s="131">
        <f>K10+K12+K14</f>
        <v>0</v>
      </c>
      <c r="L18" s="131">
        <f>L10+L12+L14</f>
        <v>0</v>
      </c>
      <c r="M18" s="131">
        <f>M10+M12+M14</f>
        <v>0</v>
      </c>
      <c r="N18" s="131">
        <f>N10+N12+N14</f>
        <v>0</v>
      </c>
    </row>
    <row r="19" spans="2:14" ht="15">
      <c r="B19" s="38"/>
    </row>
  </sheetData>
  <mergeCells count="7">
    <mergeCell ref="B7:B8"/>
    <mergeCell ref="C7:F7"/>
    <mergeCell ref="G7:I7"/>
    <mergeCell ref="J7:N7"/>
    <mergeCell ref="B2:N2"/>
    <mergeCell ref="B3:N3"/>
    <mergeCell ref="B4:N4"/>
  </mergeCells>
  <pageMargins left="2.2000000000000002" right="0.93" top="0.77" bottom="1" header="0.5" footer="0.5"/>
  <pageSetup paperSize="9" scale="49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B1:Q31"/>
  <sheetViews>
    <sheetView showGridLines="0" zoomScale="80" zoomScaleNormal="80" workbookViewId="0">
      <selection activeCell="D30" sqref="D30"/>
    </sheetView>
  </sheetViews>
  <sheetFormatPr defaultColWidth="9.28515625" defaultRowHeight="14.25"/>
  <cols>
    <col min="1" max="1" width="2.42578125" style="19" customWidth="1"/>
    <col min="2" max="2" width="5" style="19" customWidth="1"/>
    <col min="3" max="3" width="40.5703125" style="19" customWidth="1"/>
    <col min="4" max="4" width="13" style="19" customWidth="1"/>
    <col min="5" max="5" width="9.85546875" style="19" customWidth="1"/>
    <col min="6" max="6" width="10.42578125" style="19" customWidth="1"/>
    <col min="7" max="7" width="9" style="19" customWidth="1"/>
    <col min="8" max="8" width="9.7109375" style="19" customWidth="1"/>
    <col min="9" max="9" width="10" style="19" customWidth="1"/>
    <col min="10" max="10" width="11.140625" style="19" customWidth="1"/>
    <col min="11" max="11" width="9.5703125" style="19" customWidth="1"/>
    <col min="12" max="12" width="9" style="19" customWidth="1"/>
    <col min="13" max="13" width="9.7109375" style="19" customWidth="1"/>
    <col min="14" max="15" width="9" style="19" customWidth="1"/>
    <col min="16" max="16" width="10" style="19" customWidth="1"/>
    <col min="17" max="17" width="11.7109375" style="19" customWidth="1"/>
    <col min="18" max="16384" width="9.28515625" style="19"/>
  </cols>
  <sheetData>
    <row r="1" spans="2:17" s="5" customFormat="1" ht="15">
      <c r="B1" s="108"/>
    </row>
    <row r="2" spans="2:17" s="5" customFormat="1" ht="15" customHeight="1"/>
    <row r="3" spans="2:17" s="5" customFormat="1" ht="15" customHeight="1">
      <c r="B3" s="260" t="s">
        <v>396</v>
      </c>
      <c r="C3" s="260"/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260"/>
      <c r="P3" s="260"/>
      <c r="Q3" s="260"/>
    </row>
    <row r="4" spans="2:17" s="5" customFormat="1" ht="15" customHeight="1">
      <c r="B4" s="260" t="s">
        <v>379</v>
      </c>
      <c r="C4" s="260"/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</row>
    <row r="5" spans="2:17" ht="15">
      <c r="B5" s="26" t="s">
        <v>372</v>
      </c>
      <c r="G5" s="35" t="s">
        <v>327</v>
      </c>
      <c r="H5" s="35"/>
      <c r="I5" s="35"/>
      <c r="J5" s="35"/>
    </row>
    <row r="6" spans="2:17" ht="15">
      <c r="B6" s="38" t="s">
        <v>12</v>
      </c>
    </row>
    <row r="7" spans="2:17" ht="30">
      <c r="B7" s="110" t="s">
        <v>186</v>
      </c>
      <c r="C7" s="110" t="s">
        <v>18</v>
      </c>
      <c r="D7" s="110" t="s">
        <v>39</v>
      </c>
      <c r="E7" s="33" t="s">
        <v>129</v>
      </c>
      <c r="F7" s="33" t="s">
        <v>130</v>
      </c>
      <c r="G7" s="109" t="s">
        <v>131</v>
      </c>
      <c r="H7" s="109" t="s">
        <v>132</v>
      </c>
      <c r="I7" s="109" t="s">
        <v>133</v>
      </c>
      <c r="J7" s="109" t="s">
        <v>134</v>
      </c>
      <c r="K7" s="109" t="s">
        <v>135</v>
      </c>
      <c r="L7" s="109" t="s">
        <v>136</v>
      </c>
      <c r="M7" s="109" t="s">
        <v>137</v>
      </c>
      <c r="N7" s="109" t="s">
        <v>138</v>
      </c>
      <c r="O7" s="109" t="s">
        <v>139</v>
      </c>
      <c r="P7" s="109" t="s">
        <v>140</v>
      </c>
      <c r="Q7" s="111" t="s">
        <v>127</v>
      </c>
    </row>
    <row r="8" spans="2:17">
      <c r="B8" s="112">
        <v>1</v>
      </c>
      <c r="C8" s="113" t="s">
        <v>164</v>
      </c>
      <c r="D8" s="112" t="s">
        <v>40</v>
      </c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>
        <v>85</v>
      </c>
    </row>
    <row r="9" spans="2:17">
      <c r="B9" s="112">
        <f>B8+1</f>
        <v>2</v>
      </c>
      <c r="C9" s="113" t="s">
        <v>187</v>
      </c>
      <c r="D9" s="112" t="s">
        <v>40</v>
      </c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5"/>
    </row>
    <row r="10" spans="2:17">
      <c r="B10" s="112">
        <f t="shared" ref="B10:B26" si="0">B9+1</f>
        <v>3</v>
      </c>
      <c r="C10" s="113" t="s">
        <v>188</v>
      </c>
      <c r="D10" s="112" t="s">
        <v>40</v>
      </c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>
        <v>100</v>
      </c>
    </row>
    <row r="11" spans="2:17">
      <c r="B11" s="112">
        <f t="shared" si="0"/>
        <v>4</v>
      </c>
      <c r="C11" s="113" t="s">
        <v>41</v>
      </c>
      <c r="D11" s="112" t="s">
        <v>40</v>
      </c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</row>
    <row r="12" spans="2:17">
      <c r="B12" s="112">
        <f t="shared" si="0"/>
        <v>5</v>
      </c>
      <c r="C12" s="113" t="s">
        <v>189</v>
      </c>
      <c r="D12" s="112" t="s">
        <v>40</v>
      </c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</row>
    <row r="13" spans="2:17">
      <c r="B13" s="112">
        <f t="shared" si="0"/>
        <v>6</v>
      </c>
      <c r="C13" s="113" t="s">
        <v>190</v>
      </c>
      <c r="D13" s="112" t="s">
        <v>40</v>
      </c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</row>
    <row r="14" spans="2:17" ht="16.5">
      <c r="B14" s="112">
        <f t="shared" si="0"/>
        <v>7</v>
      </c>
      <c r="C14" s="107" t="s">
        <v>191</v>
      </c>
      <c r="D14" s="116" t="s">
        <v>42</v>
      </c>
      <c r="E14" s="167">
        <v>0</v>
      </c>
      <c r="F14" s="167">
        <v>0</v>
      </c>
      <c r="G14" s="167">
        <v>0</v>
      </c>
      <c r="H14" s="167">
        <v>4.0784000000000002</v>
      </c>
      <c r="I14" s="167">
        <v>5.3860000000000001</v>
      </c>
      <c r="J14" s="167">
        <v>5.8159999999999998</v>
      </c>
      <c r="K14" s="167">
        <v>6.6066000000000056</v>
      </c>
      <c r="L14" s="167">
        <v>1.589</v>
      </c>
      <c r="M14" s="167">
        <v>1.5346999999999826</v>
      </c>
      <c r="N14" s="167">
        <v>2.8304999999999998</v>
      </c>
      <c r="O14" s="167">
        <v>1.1048000000000175</v>
      </c>
      <c r="P14" s="167">
        <v>0</v>
      </c>
      <c r="Q14" s="167">
        <f>SUM(E14:P14)</f>
        <v>28.946000000000009</v>
      </c>
    </row>
    <row r="15" spans="2:17" ht="16.5">
      <c r="B15" s="112">
        <f t="shared" si="0"/>
        <v>8</v>
      </c>
      <c r="C15" s="107" t="s">
        <v>192</v>
      </c>
      <c r="D15" s="116" t="s">
        <v>42</v>
      </c>
      <c r="E15" s="167">
        <v>0</v>
      </c>
      <c r="F15" s="167">
        <v>0</v>
      </c>
      <c r="G15" s="167">
        <v>0</v>
      </c>
      <c r="H15" s="167">
        <v>6.4399999999999999E-2</v>
      </c>
      <c r="I15" s="167">
        <v>6.5000000000000002E-2</v>
      </c>
      <c r="J15" s="167">
        <v>9.6000000000000002E-2</v>
      </c>
      <c r="K15" s="167">
        <v>0.10460000000000559</v>
      </c>
      <c r="L15" s="167">
        <v>2.5000000000000001E-2</v>
      </c>
      <c r="M15" s="167">
        <v>2.3699999999982537E-2</v>
      </c>
      <c r="N15" s="167">
        <v>5.0500000000000003E-2</v>
      </c>
      <c r="O15" s="167">
        <v>1.8800000000017462E-2</v>
      </c>
      <c r="P15" s="167">
        <v>0</v>
      </c>
      <c r="Q15" s="167">
        <f>SUM(E15:P15)</f>
        <v>0.44800000000000562</v>
      </c>
    </row>
    <row r="16" spans="2:17" ht="15">
      <c r="B16" s="112">
        <f t="shared" si="0"/>
        <v>9</v>
      </c>
      <c r="C16" s="107" t="s">
        <v>207</v>
      </c>
      <c r="D16" s="116" t="s">
        <v>42</v>
      </c>
      <c r="E16" s="130">
        <f>E14-E15</f>
        <v>0</v>
      </c>
      <c r="F16" s="130">
        <f t="shared" ref="F16:Q16" si="1">F14-F15</f>
        <v>0</v>
      </c>
      <c r="G16" s="130">
        <f t="shared" si="1"/>
        <v>0</v>
      </c>
      <c r="H16" s="130">
        <f t="shared" si="1"/>
        <v>4.0140000000000002</v>
      </c>
      <c r="I16" s="130">
        <f t="shared" si="1"/>
        <v>5.3209999999999997</v>
      </c>
      <c r="J16" s="130">
        <f t="shared" si="1"/>
        <v>5.72</v>
      </c>
      <c r="K16" s="130">
        <f t="shared" si="1"/>
        <v>6.5019999999999998</v>
      </c>
      <c r="L16" s="130">
        <f t="shared" si="1"/>
        <v>1.5640000000000001</v>
      </c>
      <c r="M16" s="130">
        <f t="shared" si="1"/>
        <v>1.5110000000000001</v>
      </c>
      <c r="N16" s="130">
        <f t="shared" si="1"/>
        <v>2.78</v>
      </c>
      <c r="O16" s="130">
        <f t="shared" si="1"/>
        <v>1.0860000000000001</v>
      </c>
      <c r="P16" s="130">
        <f t="shared" si="1"/>
        <v>0</v>
      </c>
      <c r="Q16" s="130">
        <f t="shared" si="1"/>
        <v>28.498000000000005</v>
      </c>
    </row>
    <row r="17" spans="2:17">
      <c r="B17" s="112">
        <f t="shared" si="0"/>
        <v>10</v>
      </c>
      <c r="C17" s="107" t="s">
        <v>208</v>
      </c>
      <c r="D17" s="116" t="s">
        <v>42</v>
      </c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7"/>
      <c r="Q17" s="118"/>
    </row>
    <row r="18" spans="2:17">
      <c r="B18" s="112">
        <f t="shared" si="0"/>
        <v>11</v>
      </c>
      <c r="C18" s="107" t="s">
        <v>193</v>
      </c>
      <c r="D18" s="116" t="s">
        <v>197</v>
      </c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19"/>
      <c r="P18" s="119"/>
      <c r="Q18" s="119"/>
    </row>
    <row r="19" spans="2:17" ht="16.5">
      <c r="B19" s="112">
        <f t="shared" si="0"/>
        <v>12</v>
      </c>
      <c r="C19" s="107" t="s">
        <v>209</v>
      </c>
      <c r="D19" s="116" t="s">
        <v>198</v>
      </c>
      <c r="E19" s="168">
        <v>0.85499999999999998</v>
      </c>
      <c r="F19" s="168">
        <v>0.85499999999999998</v>
      </c>
      <c r="G19" s="168">
        <v>0.85499999999999998</v>
      </c>
      <c r="H19" s="168">
        <v>0.85499999999999998</v>
      </c>
      <c r="I19" s="168">
        <v>0.85499999999999998</v>
      </c>
      <c r="J19" s="168">
        <v>0.85499999999999998</v>
      </c>
      <c r="K19" s="168">
        <v>0.85499999999999998</v>
      </c>
      <c r="L19" s="168">
        <v>0.85499999999999998</v>
      </c>
      <c r="M19" s="168">
        <v>0.85499999999999998</v>
      </c>
      <c r="N19" s="168">
        <v>0.85499999999999998</v>
      </c>
      <c r="O19" s="168">
        <v>0.85499999999999998</v>
      </c>
      <c r="P19" s="168">
        <v>0.85499999999999998</v>
      </c>
      <c r="Q19" s="168">
        <f>SUM(E19:P19)</f>
        <v>10.260000000000003</v>
      </c>
    </row>
    <row r="20" spans="2:17" ht="16.5">
      <c r="B20" s="112">
        <f t="shared" si="0"/>
        <v>13</v>
      </c>
      <c r="C20" s="107" t="s">
        <v>325</v>
      </c>
      <c r="D20" s="116" t="s">
        <v>197</v>
      </c>
      <c r="E20" s="169">
        <v>0</v>
      </c>
      <c r="F20" s="169">
        <v>0</v>
      </c>
      <c r="G20" s="169">
        <v>0</v>
      </c>
      <c r="H20" s="169">
        <v>0</v>
      </c>
      <c r="I20" s="169">
        <v>0</v>
      </c>
      <c r="J20" s="169">
        <v>0</v>
      </c>
      <c r="K20" s="169">
        <v>0</v>
      </c>
      <c r="L20" s="169">
        <v>0</v>
      </c>
      <c r="M20" s="169">
        <v>0</v>
      </c>
      <c r="N20" s="169">
        <v>0</v>
      </c>
      <c r="O20" s="169">
        <v>0</v>
      </c>
      <c r="P20" s="169">
        <v>0</v>
      </c>
      <c r="Q20" s="169">
        <v>0</v>
      </c>
    </row>
    <row r="21" spans="2:17" ht="16.5">
      <c r="B21" s="112">
        <f t="shared" si="0"/>
        <v>14</v>
      </c>
      <c r="C21" s="107" t="s">
        <v>194</v>
      </c>
      <c r="D21" s="116" t="s">
        <v>198</v>
      </c>
      <c r="E21" s="168">
        <v>0.85499999999999998</v>
      </c>
      <c r="F21" s="168">
        <v>0.85499999999999998</v>
      </c>
      <c r="G21" s="168">
        <v>0.85499999999999998</v>
      </c>
      <c r="H21" s="168">
        <v>0.85499999999999998</v>
      </c>
      <c r="I21" s="168">
        <v>0.85499999999999998</v>
      </c>
      <c r="J21" s="168">
        <v>0.85499999999999998</v>
      </c>
      <c r="K21" s="168">
        <v>0.85499999999999998</v>
      </c>
      <c r="L21" s="168">
        <v>0.85499999999999998</v>
      </c>
      <c r="M21" s="168">
        <v>0.85499999999999998</v>
      </c>
      <c r="N21" s="168">
        <v>0.85499999999999998</v>
      </c>
      <c r="O21" s="168">
        <v>0.85499999999999998</v>
      </c>
      <c r="P21" s="168">
        <v>0.85499999999999998</v>
      </c>
      <c r="Q21" s="168">
        <f>SUM(E21:P21)</f>
        <v>10.260000000000003</v>
      </c>
    </row>
    <row r="22" spans="2:17">
      <c r="B22" s="112">
        <f t="shared" si="0"/>
        <v>15</v>
      </c>
      <c r="C22" s="107" t="s">
        <v>326</v>
      </c>
      <c r="D22" s="116" t="s">
        <v>198</v>
      </c>
      <c r="E22" s="120"/>
      <c r="F22" s="120"/>
      <c r="G22" s="120"/>
      <c r="H22" s="120"/>
      <c r="I22" s="120"/>
      <c r="J22" s="120"/>
      <c r="K22" s="120"/>
      <c r="L22" s="120"/>
      <c r="M22" s="120"/>
      <c r="N22" s="120"/>
      <c r="O22" s="120"/>
      <c r="P22" s="120"/>
      <c r="Q22" s="115"/>
    </row>
    <row r="23" spans="2:17">
      <c r="B23" s="112">
        <f t="shared" si="0"/>
        <v>16</v>
      </c>
      <c r="C23" s="107" t="s">
        <v>210</v>
      </c>
      <c r="D23" s="116" t="s">
        <v>198</v>
      </c>
      <c r="E23" s="120"/>
      <c r="F23" s="120"/>
      <c r="G23" s="120"/>
      <c r="H23" s="120"/>
      <c r="I23" s="120"/>
      <c r="J23" s="120"/>
      <c r="K23" s="120"/>
      <c r="L23" s="120"/>
      <c r="M23" s="120"/>
      <c r="N23" s="120"/>
      <c r="O23" s="120"/>
      <c r="P23" s="120"/>
      <c r="Q23" s="115"/>
    </row>
    <row r="24" spans="2:17">
      <c r="B24" s="112">
        <f t="shared" si="0"/>
        <v>17</v>
      </c>
      <c r="C24" s="107" t="s">
        <v>195</v>
      </c>
      <c r="D24" s="116" t="s">
        <v>198</v>
      </c>
      <c r="E24" s="120"/>
      <c r="F24" s="120"/>
      <c r="G24" s="120"/>
      <c r="H24" s="120"/>
      <c r="I24" s="120"/>
      <c r="J24" s="120"/>
      <c r="K24" s="120"/>
      <c r="L24" s="120"/>
      <c r="M24" s="120"/>
      <c r="N24" s="120"/>
      <c r="O24" s="120"/>
      <c r="P24" s="120"/>
      <c r="Q24" s="115"/>
    </row>
    <row r="25" spans="2:17" ht="16.5">
      <c r="B25" s="112">
        <f t="shared" si="0"/>
        <v>18</v>
      </c>
      <c r="C25" s="121" t="s">
        <v>151</v>
      </c>
      <c r="D25" s="116" t="s">
        <v>198</v>
      </c>
      <c r="E25" s="170">
        <f>E21+E22+E23+E24</f>
        <v>0.85499999999999998</v>
      </c>
      <c r="F25" s="170">
        <f t="shared" ref="F25:Q25" si="2">F21+F22+F23+F24</f>
        <v>0.85499999999999998</v>
      </c>
      <c r="G25" s="170">
        <f t="shared" si="2"/>
        <v>0.85499999999999998</v>
      </c>
      <c r="H25" s="170">
        <f t="shared" si="2"/>
        <v>0.85499999999999998</v>
      </c>
      <c r="I25" s="170">
        <f t="shared" si="2"/>
        <v>0.85499999999999998</v>
      </c>
      <c r="J25" s="170">
        <f t="shared" si="2"/>
        <v>0.85499999999999998</v>
      </c>
      <c r="K25" s="170">
        <f t="shared" si="2"/>
        <v>0.85499999999999998</v>
      </c>
      <c r="L25" s="170">
        <f t="shared" si="2"/>
        <v>0.85499999999999998</v>
      </c>
      <c r="M25" s="170">
        <f t="shared" si="2"/>
        <v>0.85499999999999998</v>
      </c>
      <c r="N25" s="170">
        <f t="shared" si="2"/>
        <v>0.85499999999999998</v>
      </c>
      <c r="O25" s="170">
        <f t="shared" si="2"/>
        <v>0.85499999999999998</v>
      </c>
      <c r="P25" s="170">
        <f t="shared" si="2"/>
        <v>0.85499999999999998</v>
      </c>
      <c r="Q25" s="170">
        <f t="shared" si="2"/>
        <v>10.260000000000003</v>
      </c>
    </row>
    <row r="26" spans="2:17" ht="15">
      <c r="B26" s="112">
        <f t="shared" si="0"/>
        <v>19</v>
      </c>
      <c r="C26" s="123" t="s">
        <v>196</v>
      </c>
      <c r="D26" s="116" t="s">
        <v>198</v>
      </c>
      <c r="E26" s="120"/>
      <c r="F26" s="114"/>
      <c r="G26" s="114"/>
      <c r="H26" s="114"/>
      <c r="I26" s="114"/>
      <c r="J26" s="114"/>
      <c r="K26" s="114"/>
      <c r="L26" s="114"/>
      <c r="M26" s="115"/>
      <c r="N26" s="115"/>
      <c r="O26" s="115"/>
      <c r="P26" s="115"/>
      <c r="Q26" s="122"/>
    </row>
    <row r="27" spans="2:17" ht="33">
      <c r="B27" s="171"/>
      <c r="C27" s="172" t="s">
        <v>367</v>
      </c>
      <c r="D27" s="173" t="s">
        <v>198</v>
      </c>
      <c r="E27" s="174"/>
      <c r="F27" s="167"/>
      <c r="G27" s="167"/>
      <c r="H27" s="167"/>
      <c r="I27" s="167"/>
      <c r="J27" s="167"/>
      <c r="K27" s="167"/>
      <c r="L27" s="167"/>
      <c r="M27" s="168"/>
      <c r="N27" s="168"/>
      <c r="O27" s="168"/>
      <c r="P27" s="168"/>
      <c r="Q27" s="175">
        <v>0</v>
      </c>
    </row>
    <row r="28" spans="2:17" ht="33">
      <c r="B28" s="171"/>
      <c r="C28" s="172" t="s">
        <v>368</v>
      </c>
      <c r="D28" s="173" t="s">
        <v>198</v>
      </c>
      <c r="E28" s="174"/>
      <c r="F28" s="167"/>
      <c r="G28" s="167"/>
      <c r="H28" s="167"/>
      <c r="I28" s="167"/>
      <c r="J28" s="167"/>
      <c r="K28" s="167"/>
      <c r="L28" s="167"/>
      <c r="M28" s="168"/>
      <c r="N28" s="168"/>
      <c r="O28" s="168"/>
      <c r="P28" s="168"/>
      <c r="Q28" s="175">
        <v>-0.25000000000000017</v>
      </c>
    </row>
    <row r="29" spans="2:17" ht="16.5">
      <c r="B29" s="171"/>
      <c r="C29" s="172" t="s">
        <v>93</v>
      </c>
      <c r="D29" s="173" t="s">
        <v>198</v>
      </c>
      <c r="E29" s="174"/>
      <c r="F29" s="167"/>
      <c r="G29" s="167"/>
      <c r="H29" s="167"/>
      <c r="I29" s="167"/>
      <c r="J29" s="167"/>
      <c r="K29" s="167"/>
      <c r="L29" s="167"/>
      <c r="M29" s="168"/>
      <c r="N29" s="168"/>
      <c r="O29" s="168"/>
      <c r="P29" s="168"/>
      <c r="Q29" s="175">
        <v>0.42468669266906878</v>
      </c>
    </row>
    <row r="30" spans="2:17" ht="15">
      <c r="B30" s="116">
        <f>B26+1</f>
        <v>20</v>
      </c>
      <c r="C30" s="106" t="s">
        <v>163</v>
      </c>
      <c r="D30" s="116" t="s">
        <v>198</v>
      </c>
      <c r="E30" s="130">
        <f>E25+E26</f>
        <v>0.85499999999999998</v>
      </c>
      <c r="F30" s="130">
        <f t="shared" ref="F30:P30" si="3">F25+F26</f>
        <v>0.85499999999999998</v>
      </c>
      <c r="G30" s="130">
        <f t="shared" si="3"/>
        <v>0.85499999999999998</v>
      </c>
      <c r="H30" s="130">
        <f t="shared" si="3"/>
        <v>0.85499999999999998</v>
      </c>
      <c r="I30" s="130">
        <f t="shared" si="3"/>
        <v>0.85499999999999998</v>
      </c>
      <c r="J30" s="130">
        <f t="shared" si="3"/>
        <v>0.85499999999999998</v>
      </c>
      <c r="K30" s="130">
        <f t="shared" si="3"/>
        <v>0.85499999999999998</v>
      </c>
      <c r="L30" s="130">
        <f t="shared" si="3"/>
        <v>0.85499999999999998</v>
      </c>
      <c r="M30" s="130">
        <f t="shared" si="3"/>
        <v>0.85499999999999998</v>
      </c>
      <c r="N30" s="130">
        <f t="shared" si="3"/>
        <v>0.85499999999999998</v>
      </c>
      <c r="O30" s="130">
        <f t="shared" si="3"/>
        <v>0.85499999999999998</v>
      </c>
      <c r="P30" s="130">
        <f t="shared" si="3"/>
        <v>0.85499999999999998</v>
      </c>
      <c r="Q30" s="130">
        <f>Q25+Q26+Q27+Q28+Q29</f>
        <v>10.434686692669072</v>
      </c>
    </row>
    <row r="31" spans="2:17" ht="15">
      <c r="B31" s="116">
        <f>B30+1</f>
        <v>21</v>
      </c>
      <c r="C31" s="106" t="s">
        <v>199</v>
      </c>
      <c r="D31" s="116" t="s">
        <v>198</v>
      </c>
      <c r="E31" s="120"/>
      <c r="F31" s="120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4"/>
    </row>
  </sheetData>
  <mergeCells count="2">
    <mergeCell ref="B3:Q3"/>
    <mergeCell ref="B4:Q4"/>
  </mergeCells>
  <pageMargins left="0.7" right="0.7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O41"/>
  <sheetViews>
    <sheetView showGridLines="0" zoomScale="80" zoomScaleNormal="80" zoomScaleSheetLayoutView="80" workbookViewId="0">
      <selection activeCell="F10" sqref="F10"/>
    </sheetView>
  </sheetViews>
  <sheetFormatPr defaultColWidth="9.28515625" defaultRowHeight="15"/>
  <cols>
    <col min="1" max="1" width="6.28515625" style="6" customWidth="1"/>
    <col min="2" max="2" width="9.28515625" style="6" customWidth="1"/>
    <col min="3" max="3" width="16.28515625" style="6" customWidth="1"/>
    <col min="4" max="4" width="75.7109375" style="6" customWidth="1"/>
    <col min="5" max="5" width="17.7109375" style="6" customWidth="1"/>
    <col min="6" max="6" width="20.7109375" style="6" customWidth="1"/>
    <col min="7" max="15" width="18.7109375" style="6" customWidth="1"/>
    <col min="16" max="16384" width="9.28515625" style="6"/>
  </cols>
  <sheetData>
    <row r="2" spans="2:15" ht="15.75">
      <c r="B2" s="243" t="s">
        <v>396</v>
      </c>
      <c r="C2" s="243"/>
      <c r="D2" s="244"/>
      <c r="E2" s="244"/>
      <c r="F2" s="1"/>
      <c r="G2" s="1"/>
      <c r="H2" s="1"/>
      <c r="I2" s="1"/>
      <c r="J2" s="1"/>
      <c r="K2" s="1"/>
      <c r="L2" s="1"/>
      <c r="M2" s="1"/>
      <c r="N2" s="1"/>
      <c r="O2" s="1"/>
    </row>
    <row r="3" spans="2:15" ht="15.75">
      <c r="B3" s="243" t="s">
        <v>379</v>
      </c>
      <c r="C3" s="243"/>
      <c r="D3" s="244"/>
      <c r="E3" s="244"/>
      <c r="F3" s="1"/>
      <c r="G3" s="1"/>
      <c r="H3" s="1"/>
      <c r="I3" s="1"/>
      <c r="J3" s="1"/>
      <c r="K3" s="1"/>
      <c r="L3" s="1"/>
      <c r="M3" s="1"/>
      <c r="N3" s="1"/>
      <c r="O3" s="1"/>
    </row>
    <row r="4" spans="2:15" s="15" customFormat="1" ht="15.75">
      <c r="B4" s="245" t="s">
        <v>330</v>
      </c>
      <c r="C4" s="245"/>
      <c r="D4" s="246"/>
      <c r="E4" s="246"/>
      <c r="F4" s="1"/>
      <c r="G4" s="1"/>
      <c r="H4" s="1"/>
      <c r="I4" s="1"/>
      <c r="J4" s="1"/>
      <c r="K4" s="1"/>
      <c r="L4" s="1"/>
      <c r="M4" s="1"/>
      <c r="N4" s="1"/>
      <c r="O4" s="1"/>
    </row>
    <row r="5" spans="2:15" ht="15.75">
      <c r="D5" s="84" t="s">
        <v>332</v>
      </c>
    </row>
    <row r="6" spans="2:15" ht="15.75">
      <c r="N6" s="7"/>
    </row>
    <row r="7" spans="2:15" ht="15.75">
      <c r="B7" s="17" t="s">
        <v>186</v>
      </c>
      <c r="C7" s="17" t="s">
        <v>331</v>
      </c>
      <c r="D7" s="18" t="s">
        <v>7</v>
      </c>
      <c r="E7" s="18" t="s">
        <v>333</v>
      </c>
    </row>
    <row r="8" spans="2:15">
      <c r="B8" s="8">
        <v>1</v>
      </c>
      <c r="C8" s="8" t="s">
        <v>6</v>
      </c>
      <c r="D8" s="9" t="s">
        <v>335</v>
      </c>
      <c r="E8" s="10"/>
    </row>
    <row r="9" spans="2:15">
      <c r="B9" s="8">
        <f>B8+1</f>
        <v>2</v>
      </c>
      <c r="C9" s="8" t="s">
        <v>275</v>
      </c>
      <c r="D9" s="9" t="s">
        <v>337</v>
      </c>
      <c r="E9" s="10"/>
    </row>
    <row r="10" spans="2:15">
      <c r="B10" s="8">
        <f>B9+1</f>
        <v>3</v>
      </c>
      <c r="C10" s="8" t="s">
        <v>24</v>
      </c>
      <c r="D10" s="9" t="s">
        <v>338</v>
      </c>
      <c r="E10" s="10"/>
    </row>
    <row r="11" spans="2:15">
      <c r="B11" s="8">
        <f>B10+1</f>
        <v>4</v>
      </c>
      <c r="C11" s="8" t="s">
        <v>25</v>
      </c>
      <c r="D11" s="9" t="s">
        <v>339</v>
      </c>
      <c r="E11" s="10"/>
    </row>
    <row r="12" spans="2:15">
      <c r="B12" s="8">
        <f>B11+1</f>
        <v>5</v>
      </c>
      <c r="C12" s="8" t="s">
        <v>276</v>
      </c>
      <c r="D12" s="9" t="s">
        <v>340</v>
      </c>
      <c r="E12" s="10"/>
    </row>
    <row r="13" spans="2:15">
      <c r="B13" s="8">
        <f t="shared" ref="B13:B39" si="0">B12+1</f>
        <v>6</v>
      </c>
      <c r="C13" s="8" t="s">
        <v>22</v>
      </c>
      <c r="D13" s="9" t="s">
        <v>211</v>
      </c>
      <c r="E13" s="10"/>
    </row>
    <row r="14" spans="2:15">
      <c r="B14" s="8">
        <f t="shared" si="0"/>
        <v>7</v>
      </c>
      <c r="C14" s="8" t="s">
        <v>27</v>
      </c>
      <c r="D14" s="9" t="s">
        <v>341</v>
      </c>
      <c r="E14" s="10"/>
    </row>
    <row r="15" spans="2:15">
      <c r="B15" s="8">
        <f t="shared" si="0"/>
        <v>8</v>
      </c>
      <c r="C15" s="8" t="s">
        <v>28</v>
      </c>
      <c r="D15" s="11" t="s">
        <v>183</v>
      </c>
      <c r="E15" s="10"/>
    </row>
    <row r="16" spans="2:15">
      <c r="B16" s="8">
        <f t="shared" si="0"/>
        <v>9</v>
      </c>
      <c r="C16" s="8" t="s">
        <v>23</v>
      </c>
      <c r="D16" s="11" t="s">
        <v>342</v>
      </c>
      <c r="E16" s="10"/>
    </row>
    <row r="17" spans="2:5">
      <c r="B17" s="8">
        <f t="shared" si="0"/>
        <v>10</v>
      </c>
      <c r="C17" s="8" t="s">
        <v>29</v>
      </c>
      <c r="D17" s="9" t="s">
        <v>238</v>
      </c>
      <c r="E17" s="10"/>
    </row>
    <row r="18" spans="2:5">
      <c r="B18" s="8">
        <f t="shared" si="0"/>
        <v>11</v>
      </c>
      <c r="C18" s="8" t="s">
        <v>30</v>
      </c>
      <c r="D18" s="11" t="s">
        <v>294</v>
      </c>
      <c r="E18" s="10"/>
    </row>
    <row r="19" spans="2:5">
      <c r="B19" s="8">
        <f t="shared" si="0"/>
        <v>12</v>
      </c>
      <c r="C19" s="8" t="s">
        <v>31</v>
      </c>
      <c r="D19" s="11" t="s">
        <v>239</v>
      </c>
      <c r="E19" s="10"/>
    </row>
    <row r="20" spans="2:5">
      <c r="B20" s="8">
        <f t="shared" si="0"/>
        <v>13</v>
      </c>
      <c r="C20" s="8" t="s">
        <v>32</v>
      </c>
      <c r="D20" s="11" t="s">
        <v>152</v>
      </c>
      <c r="E20" s="10"/>
    </row>
    <row r="21" spans="2:5">
      <c r="B21" s="8">
        <f t="shared" si="0"/>
        <v>14</v>
      </c>
      <c r="C21" s="8" t="s">
        <v>33</v>
      </c>
      <c r="D21" s="11" t="s">
        <v>26</v>
      </c>
      <c r="E21" s="10"/>
    </row>
    <row r="22" spans="2:5">
      <c r="B22" s="8">
        <f t="shared" si="0"/>
        <v>15</v>
      </c>
      <c r="C22" s="8" t="s">
        <v>34</v>
      </c>
      <c r="D22" s="9" t="s">
        <v>343</v>
      </c>
      <c r="E22" s="10"/>
    </row>
    <row r="23" spans="2:5">
      <c r="B23" s="8">
        <f t="shared" si="0"/>
        <v>16</v>
      </c>
      <c r="C23" s="8" t="s">
        <v>35</v>
      </c>
      <c r="D23" s="9" t="s">
        <v>344</v>
      </c>
      <c r="E23" s="10"/>
    </row>
    <row r="24" spans="2:5">
      <c r="B24" s="8">
        <f t="shared" si="0"/>
        <v>17</v>
      </c>
      <c r="C24" s="8" t="s">
        <v>153</v>
      </c>
      <c r="D24" s="9" t="s">
        <v>242</v>
      </c>
      <c r="E24" s="10"/>
    </row>
    <row r="25" spans="2:5">
      <c r="B25" s="8">
        <f t="shared" si="0"/>
        <v>18</v>
      </c>
      <c r="C25" s="8" t="s">
        <v>162</v>
      </c>
      <c r="D25" s="9" t="s">
        <v>345</v>
      </c>
      <c r="E25" s="10"/>
    </row>
    <row r="26" spans="2:5">
      <c r="B26" s="8">
        <f t="shared" si="0"/>
        <v>19</v>
      </c>
      <c r="C26" s="8" t="s">
        <v>334</v>
      </c>
      <c r="D26" s="9" t="s">
        <v>220</v>
      </c>
      <c r="E26" s="10"/>
    </row>
    <row r="27" spans="2:5">
      <c r="B27" s="8">
        <f t="shared" si="0"/>
        <v>20</v>
      </c>
      <c r="C27" s="8" t="s">
        <v>213</v>
      </c>
      <c r="D27" s="9" t="s">
        <v>346</v>
      </c>
      <c r="E27" s="10"/>
    </row>
    <row r="28" spans="2:5">
      <c r="B28" s="8">
        <f t="shared" si="0"/>
        <v>21</v>
      </c>
      <c r="C28" s="8" t="s">
        <v>214</v>
      </c>
      <c r="D28" s="11" t="s">
        <v>347</v>
      </c>
      <c r="E28" s="10"/>
    </row>
    <row r="29" spans="2:5" ht="15.75">
      <c r="B29" s="12"/>
      <c r="C29" s="12"/>
      <c r="D29" s="13" t="s">
        <v>219</v>
      </c>
      <c r="E29" s="14"/>
    </row>
    <row r="30" spans="2:5">
      <c r="B30" s="8">
        <f>B28+1</f>
        <v>22</v>
      </c>
      <c r="C30" s="8" t="s">
        <v>353</v>
      </c>
      <c r="D30" s="9" t="s">
        <v>361</v>
      </c>
      <c r="E30" s="10"/>
    </row>
    <row r="31" spans="2:5">
      <c r="B31" s="8">
        <f>B30+1</f>
        <v>23</v>
      </c>
      <c r="C31" s="8" t="s">
        <v>354</v>
      </c>
      <c r="D31" s="9" t="s">
        <v>362</v>
      </c>
      <c r="E31" s="10"/>
    </row>
    <row r="32" spans="2:5">
      <c r="B32" s="8">
        <f>B31+1</f>
        <v>24</v>
      </c>
      <c r="C32" s="8" t="s">
        <v>351</v>
      </c>
      <c r="D32" s="9" t="s">
        <v>178</v>
      </c>
      <c r="E32" s="10"/>
    </row>
    <row r="33" spans="2:5">
      <c r="B33" s="8">
        <f t="shared" si="0"/>
        <v>25</v>
      </c>
      <c r="C33" s="8" t="s">
        <v>352</v>
      </c>
      <c r="D33" s="9" t="s">
        <v>179</v>
      </c>
      <c r="E33" s="10"/>
    </row>
    <row r="34" spans="2:5">
      <c r="B34" s="8">
        <f t="shared" si="0"/>
        <v>26</v>
      </c>
      <c r="C34" s="8" t="s">
        <v>355</v>
      </c>
      <c r="D34" s="9" t="s">
        <v>180</v>
      </c>
      <c r="E34" s="10"/>
    </row>
    <row r="35" spans="2:5">
      <c r="B35" s="8">
        <f t="shared" si="0"/>
        <v>27</v>
      </c>
      <c r="C35" s="8" t="s">
        <v>356</v>
      </c>
      <c r="D35" s="9" t="s">
        <v>181</v>
      </c>
      <c r="E35" s="10"/>
    </row>
    <row r="36" spans="2:5">
      <c r="B36" s="8">
        <f t="shared" si="0"/>
        <v>28</v>
      </c>
      <c r="C36" s="8" t="s">
        <v>357</v>
      </c>
      <c r="D36" s="9" t="s">
        <v>200</v>
      </c>
      <c r="E36" s="10"/>
    </row>
    <row r="37" spans="2:5">
      <c r="B37" s="8">
        <f t="shared" si="0"/>
        <v>29</v>
      </c>
      <c r="C37" s="8" t="s">
        <v>358</v>
      </c>
      <c r="D37" s="9" t="s">
        <v>182</v>
      </c>
      <c r="E37" s="10"/>
    </row>
    <row r="38" spans="2:5">
      <c r="B38" s="8">
        <f t="shared" si="0"/>
        <v>30</v>
      </c>
      <c r="C38" s="8" t="s">
        <v>359</v>
      </c>
      <c r="D38" s="9" t="s">
        <v>348</v>
      </c>
      <c r="E38" s="10"/>
    </row>
    <row r="39" spans="2:5">
      <c r="B39" s="8">
        <f t="shared" si="0"/>
        <v>31</v>
      </c>
      <c r="C39" s="8" t="s">
        <v>360</v>
      </c>
      <c r="D39" s="9" t="s">
        <v>349</v>
      </c>
      <c r="E39" s="10"/>
    </row>
    <row r="41" spans="2:5" ht="15.75">
      <c r="B41" s="16" t="s">
        <v>350</v>
      </c>
      <c r="C41" s="16"/>
    </row>
  </sheetData>
  <mergeCells count="3">
    <mergeCell ref="B2:E2"/>
    <mergeCell ref="B4:E4"/>
    <mergeCell ref="B3:E3"/>
  </mergeCells>
  <phoneticPr fontId="11" type="noConversion"/>
  <pageMargins left="0.55000000000000004" right="0.23622047244094491" top="1.1023622047244095" bottom="0.98425196850393704" header="0.23622047244094491" footer="0.23622047244094491"/>
  <pageSetup paperSize="9" scale="7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Q25"/>
  <sheetViews>
    <sheetView showGridLines="0" zoomScale="80" zoomScaleNormal="80" workbookViewId="0">
      <selection activeCell="D30" sqref="D30"/>
    </sheetView>
  </sheetViews>
  <sheetFormatPr defaultColWidth="9.28515625" defaultRowHeight="15"/>
  <cols>
    <col min="1" max="1" width="3" style="6" customWidth="1"/>
    <col min="2" max="2" width="6.28515625" style="6" customWidth="1"/>
    <col min="3" max="3" width="37.28515625" style="6" customWidth="1"/>
    <col min="4" max="4" width="14.28515625" style="6" customWidth="1"/>
    <col min="5" max="5" width="11.5703125" style="6" customWidth="1"/>
    <col min="6" max="6" width="13.85546875" style="6" customWidth="1"/>
    <col min="7" max="7" width="13.140625" style="6" customWidth="1"/>
    <col min="8" max="8" width="14.140625" style="6" customWidth="1"/>
    <col min="9" max="9" width="15.5703125" style="6" customWidth="1"/>
    <col min="10" max="10" width="13.85546875" style="6" customWidth="1"/>
    <col min="11" max="11" width="14" style="6" customWidth="1"/>
    <col min="12" max="12" width="13.140625" style="6" customWidth="1"/>
    <col min="13" max="13" width="13.5703125" style="6" customWidth="1"/>
    <col min="14" max="14" width="13.7109375" style="6" customWidth="1"/>
    <col min="15" max="15" width="14.28515625" style="6" customWidth="1"/>
    <col min="16" max="16" width="15.7109375" style="6" customWidth="1"/>
    <col min="17" max="17" width="0" style="6" hidden="1" customWidth="1"/>
    <col min="18" max="16384" width="9.28515625" style="6"/>
  </cols>
  <sheetData>
    <row r="2" spans="2:17" ht="15.75">
      <c r="B2" s="243" t="s">
        <v>396</v>
      </c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</row>
    <row r="3" spans="2:17" ht="15.75">
      <c r="B3" s="243" t="s">
        <v>379</v>
      </c>
      <c r="C3" s="243"/>
      <c r="D3" s="243"/>
      <c r="E3" s="243"/>
      <c r="F3" s="243"/>
      <c r="G3" s="243"/>
      <c r="H3" s="243"/>
      <c r="I3" s="243"/>
      <c r="J3" s="243"/>
      <c r="K3" s="243"/>
      <c r="L3" s="243"/>
      <c r="M3" s="243"/>
      <c r="N3" s="243"/>
      <c r="O3" s="243"/>
      <c r="P3" s="243"/>
    </row>
    <row r="4" spans="2:17" s="15" customFormat="1" ht="15.75">
      <c r="B4" s="243" t="s">
        <v>401</v>
      </c>
      <c r="C4" s="243"/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243"/>
      <c r="O4" s="243"/>
      <c r="P4" s="243"/>
    </row>
    <row r="7" spans="2:17" ht="12.75" customHeight="1">
      <c r="B7" s="250" t="s">
        <v>186</v>
      </c>
      <c r="C7" s="253" t="s">
        <v>18</v>
      </c>
      <c r="D7" s="247" t="s">
        <v>39</v>
      </c>
      <c r="E7" s="253" t="s">
        <v>1</v>
      </c>
      <c r="F7" s="257" t="s">
        <v>372</v>
      </c>
      <c r="G7" s="258"/>
      <c r="H7" s="259"/>
      <c r="I7" s="257" t="s">
        <v>373</v>
      </c>
      <c r="J7" s="258"/>
      <c r="K7" s="255" t="s">
        <v>225</v>
      </c>
      <c r="L7" s="255"/>
      <c r="M7" s="255"/>
      <c r="N7" s="255"/>
      <c r="O7" s="255"/>
      <c r="P7" s="255" t="s">
        <v>11</v>
      </c>
    </row>
    <row r="8" spans="2:17" ht="30" customHeight="1">
      <c r="B8" s="251"/>
      <c r="C8" s="253"/>
      <c r="D8" s="248"/>
      <c r="E8" s="253"/>
      <c r="F8" s="190" t="s">
        <v>328</v>
      </c>
      <c r="G8" s="190" t="s">
        <v>233</v>
      </c>
      <c r="H8" s="190" t="s">
        <v>201</v>
      </c>
      <c r="I8" s="190" t="s">
        <v>328</v>
      </c>
      <c r="J8" s="190" t="s">
        <v>237</v>
      </c>
      <c r="K8" s="190" t="s">
        <v>374</v>
      </c>
      <c r="L8" s="190" t="s">
        <v>375</v>
      </c>
      <c r="M8" s="190" t="s">
        <v>376</v>
      </c>
      <c r="N8" s="190" t="s">
        <v>377</v>
      </c>
      <c r="O8" s="190" t="s">
        <v>378</v>
      </c>
      <c r="P8" s="255"/>
    </row>
    <row r="9" spans="2:17" ht="15.75">
      <c r="B9" s="252"/>
      <c r="C9" s="254"/>
      <c r="D9" s="249"/>
      <c r="E9" s="254"/>
      <c r="F9" s="190" t="s">
        <v>10</v>
      </c>
      <c r="G9" s="190" t="s">
        <v>12</v>
      </c>
      <c r="H9" s="190" t="s">
        <v>234</v>
      </c>
      <c r="I9" s="190" t="s">
        <v>10</v>
      </c>
      <c r="J9" s="190" t="s">
        <v>5</v>
      </c>
      <c r="K9" s="190" t="s">
        <v>8</v>
      </c>
      <c r="L9" s="190" t="s">
        <v>8</v>
      </c>
      <c r="M9" s="190" t="s">
        <v>8</v>
      </c>
      <c r="N9" s="190" t="s">
        <v>8</v>
      </c>
      <c r="O9" s="190" t="s">
        <v>8</v>
      </c>
      <c r="P9" s="256"/>
    </row>
    <row r="10" spans="2:17" ht="15.75">
      <c r="B10" s="192" t="s">
        <v>55</v>
      </c>
      <c r="C10" s="193" t="s">
        <v>240</v>
      </c>
      <c r="D10" s="194"/>
      <c r="E10" s="194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5"/>
    </row>
    <row r="11" spans="2:17" ht="15.75">
      <c r="B11" s="8">
        <v>1</v>
      </c>
      <c r="C11" s="9" t="s">
        <v>36</v>
      </c>
      <c r="D11" s="8" t="s">
        <v>198</v>
      </c>
      <c r="E11" s="196" t="s">
        <v>275</v>
      </c>
      <c r="F11" s="197">
        <f>'F2'!E14</f>
        <v>6.2864999999999993</v>
      </c>
      <c r="G11" s="197">
        <f>'F2'!F14</f>
        <v>5.1041561757722658</v>
      </c>
      <c r="H11" s="197">
        <f>'F2'!G14</f>
        <v>5.1041561757722658</v>
      </c>
      <c r="I11" s="197">
        <f>'F2'!H14</f>
        <v>6.52806</v>
      </c>
      <c r="J11" s="197">
        <f>'F2'!I14</f>
        <v>8.2682054861385819</v>
      </c>
      <c r="K11" s="197">
        <f>'F2'!J14</f>
        <v>7.7674261117270449</v>
      </c>
      <c r="L11" s="197">
        <f>'F2'!K14</f>
        <v>8.3188017287141811</v>
      </c>
      <c r="M11" s="197">
        <f>'F2'!L14</f>
        <v>8.9000617685359149</v>
      </c>
      <c r="N11" s="197">
        <f>'F2'!M14</f>
        <v>9.3875664301781043</v>
      </c>
      <c r="O11" s="197">
        <f>'F2'!N14</f>
        <v>9.9032614211363139</v>
      </c>
      <c r="P11" s="198"/>
      <c r="Q11" s="237">
        <f>SUM(K11:O11)</f>
        <v>44.277117460291556</v>
      </c>
    </row>
    <row r="12" spans="2:17" ht="15.75">
      <c r="B12" s="8">
        <f t="shared" ref="B12:B17" si="0">B11+1</f>
        <v>2</v>
      </c>
      <c r="C12" s="11" t="s">
        <v>157</v>
      </c>
      <c r="D12" s="8" t="s">
        <v>198</v>
      </c>
      <c r="E12" s="196" t="s">
        <v>23</v>
      </c>
      <c r="F12" s="199">
        <v>0.72</v>
      </c>
      <c r="G12" s="199">
        <f>H12</f>
        <v>0.58485714285714274</v>
      </c>
      <c r="H12" s="197">
        <f>'F4'!K21-'F4'!L21</f>
        <v>0.58485714285714274</v>
      </c>
      <c r="I12" s="198">
        <v>0</v>
      </c>
      <c r="J12" s="197">
        <f>'F4'!K30-'F4'!L30</f>
        <v>0.58485714285714274</v>
      </c>
      <c r="K12" s="197">
        <f>'F4'!K39-'F4'!L39</f>
        <v>0.58485714285714274</v>
      </c>
      <c r="L12" s="197">
        <f>'F4'!K48-'F4'!L48</f>
        <v>1.1262971428571427</v>
      </c>
      <c r="M12" s="197">
        <f>'F4'!K57-'F4'!L57</f>
        <v>1.7131721428571429</v>
      </c>
      <c r="N12" s="197">
        <f>'F4'!K66-'F4'!L66</f>
        <v>1.7131721428571429</v>
      </c>
      <c r="O12" s="197">
        <f>'F4'!K75-'F4'!L75</f>
        <v>1.7131721428571429</v>
      </c>
      <c r="P12" s="198"/>
      <c r="Q12" s="237">
        <f t="shared" ref="Q12:Q22" si="1">SUM(K12:O12)</f>
        <v>6.8506707142857142</v>
      </c>
    </row>
    <row r="13" spans="2:17" ht="15.75">
      <c r="B13" s="8">
        <f t="shared" si="0"/>
        <v>3</v>
      </c>
      <c r="C13" s="9" t="s">
        <v>238</v>
      </c>
      <c r="D13" s="8" t="s">
        <v>198</v>
      </c>
      <c r="E13" s="10" t="s">
        <v>29</v>
      </c>
      <c r="F13" s="197">
        <f>'F5'!D22</f>
        <v>0.97</v>
      </c>
      <c r="G13" s="197">
        <f>'F5'!E22</f>
        <v>1.0236927142857144</v>
      </c>
      <c r="H13" s="197">
        <f>'F5'!F22</f>
        <v>1.0236927142857144</v>
      </c>
      <c r="I13" s="197">
        <f>'F5'!G22</f>
        <v>0.93</v>
      </c>
      <c r="J13" s="197">
        <f>'F5'!J22</f>
        <v>0.96462214285714309</v>
      </c>
      <c r="K13" s="197">
        <f>'F5'!K22</f>
        <v>1.4372155714285717</v>
      </c>
      <c r="L13" s="197">
        <f>'F5'!L22</f>
        <v>2.4356937800000003</v>
      </c>
      <c r="M13" s="197">
        <f>'F5'!M22</f>
        <v>2.8455280810714285</v>
      </c>
      <c r="N13" s="197">
        <f>'F5'!N22</f>
        <v>2.6724976946428574</v>
      </c>
      <c r="O13" s="197">
        <f>'F5'!O22</f>
        <v>2.4994673082142866</v>
      </c>
      <c r="P13" s="198"/>
      <c r="Q13" s="237">
        <f t="shared" si="1"/>
        <v>11.890402435357144</v>
      </c>
    </row>
    <row r="14" spans="2:17" ht="15.75">
      <c r="B14" s="8">
        <f t="shared" si="0"/>
        <v>4</v>
      </c>
      <c r="C14" s="11" t="s">
        <v>37</v>
      </c>
      <c r="D14" s="8" t="s">
        <v>198</v>
      </c>
      <c r="E14" s="10" t="s">
        <v>30</v>
      </c>
      <c r="F14" s="197">
        <f>'F6'!D20</f>
        <v>0.28000000000000003</v>
      </c>
      <c r="G14" s="197">
        <f ca="1">'F6'!E20</f>
        <v>0.25297223174633621</v>
      </c>
      <c r="H14" s="197">
        <f ca="1">'F6'!F20</f>
        <v>0.25297223174633621</v>
      </c>
      <c r="I14" s="197">
        <f>'F6'!G20</f>
        <v>0.28999999999999998</v>
      </c>
      <c r="J14" s="197">
        <f ca="1">'F6'!H20</f>
        <v>0.3991609444938774</v>
      </c>
      <c r="K14" s="197">
        <f ca="1">'F6'!I20</f>
        <v>0.25238901108271244</v>
      </c>
      <c r="L14" s="197">
        <f ca="1">'F6'!J20</f>
        <v>0.31193524508172221</v>
      </c>
      <c r="M14" s="197">
        <f ca="1">'F6'!K20</f>
        <v>0.35955583737679214</v>
      </c>
      <c r="N14" s="197">
        <f ca="1">'F6'!L20</f>
        <v>0.36771667284914078</v>
      </c>
      <c r="O14" s="197">
        <f ca="1">'F6'!M20</f>
        <v>0.37647620876589671</v>
      </c>
      <c r="P14" s="198"/>
      <c r="Q14" s="237">
        <f t="shared" ca="1" si="1"/>
        <v>1.6680729751562642</v>
      </c>
    </row>
    <row r="15" spans="2:17" ht="15.75">
      <c r="B15" s="8">
        <f t="shared" si="0"/>
        <v>5</v>
      </c>
      <c r="C15" s="9" t="s">
        <v>239</v>
      </c>
      <c r="D15" s="8" t="s">
        <v>198</v>
      </c>
      <c r="E15" s="10" t="s">
        <v>31</v>
      </c>
      <c r="F15" s="197">
        <f>'F7'!D22</f>
        <v>1.78</v>
      </c>
      <c r="G15" s="197">
        <f>'F7'!E22</f>
        <v>1.9672466324567033</v>
      </c>
      <c r="H15" s="197">
        <f>'F7'!F22</f>
        <v>1.9672466324567033</v>
      </c>
      <c r="I15" s="197">
        <f>'F7'!G22</f>
        <v>1.78</v>
      </c>
      <c r="J15" s="197">
        <f>'F7'!H22</f>
        <v>1.9672466324567033</v>
      </c>
      <c r="K15" s="197">
        <f>'F7'!I22</f>
        <v>2.4646808851828097</v>
      </c>
      <c r="L15" s="197">
        <f>'F7'!J22</f>
        <v>3.4797245830660684</v>
      </c>
      <c r="M15" s="197">
        <f>'F7'!K22</f>
        <v>3.9973340282232201</v>
      </c>
      <c r="N15" s="197">
        <f>'F7'!L22</f>
        <v>3.9973340282232201</v>
      </c>
      <c r="O15" s="197">
        <f>'F7'!M22</f>
        <v>3.9973340282232201</v>
      </c>
      <c r="P15" s="198"/>
      <c r="Q15" s="237">
        <f t="shared" si="1"/>
        <v>17.936407552918538</v>
      </c>
    </row>
    <row r="16" spans="2:17" ht="15.75">
      <c r="B16" s="8">
        <f t="shared" si="0"/>
        <v>6</v>
      </c>
      <c r="C16" s="9" t="s">
        <v>38</v>
      </c>
      <c r="D16" s="8" t="s">
        <v>198</v>
      </c>
      <c r="E16" s="10" t="s">
        <v>32</v>
      </c>
      <c r="F16" s="197"/>
      <c r="G16" s="197">
        <f>'F8'!E22</f>
        <v>4.3960712250122255E-2</v>
      </c>
      <c r="H16" s="197">
        <f>'F8'!F22</f>
        <v>4.3960712250122255E-2</v>
      </c>
      <c r="I16" s="197"/>
      <c r="J16" s="197">
        <f>'F8'!H22</f>
        <v>1.2733962511490796E-2</v>
      </c>
      <c r="K16" s="197">
        <f>'F8'!I22</f>
        <v>3.413586081691946E-2</v>
      </c>
      <c r="L16" s="197">
        <f>'F8'!J22</f>
        <v>3.5501295249596242E-2</v>
      </c>
      <c r="M16" s="197">
        <f>'F8'!K22</f>
        <v>3.6921347059580084E-2</v>
      </c>
      <c r="N16" s="197">
        <f>'F8'!L22</f>
        <v>3.8398200941963292E-2</v>
      </c>
      <c r="O16" s="197">
        <f>'F8'!M22</f>
        <v>3.9934128979641825E-2</v>
      </c>
      <c r="P16" s="198"/>
      <c r="Q16" s="237">
        <f t="shared" si="1"/>
        <v>0.1848908330477009</v>
      </c>
    </row>
    <row r="17" spans="2:17" ht="15.75">
      <c r="B17" s="18">
        <f t="shared" si="0"/>
        <v>7</v>
      </c>
      <c r="C17" s="191" t="s">
        <v>240</v>
      </c>
      <c r="D17" s="18" t="s">
        <v>198</v>
      </c>
      <c r="E17" s="10"/>
      <c r="F17" s="197">
        <f>SUM(F11:F15)-F16</f>
        <v>10.036499999999998</v>
      </c>
      <c r="G17" s="197">
        <f t="shared" ref="G17:O17" ca="1" si="2">SUM(G11:G15)-G16</f>
        <v>8.8889641848680405</v>
      </c>
      <c r="H17" s="197">
        <f t="shared" ca="1" si="2"/>
        <v>8.8889641848680405</v>
      </c>
      <c r="I17" s="197">
        <f t="shared" si="2"/>
        <v>9.52806</v>
      </c>
      <c r="J17" s="197">
        <f t="shared" ca="1" si="2"/>
        <v>12.171358386291958</v>
      </c>
      <c r="K17" s="197">
        <f t="shared" ca="1" si="2"/>
        <v>12.472432861461364</v>
      </c>
      <c r="L17" s="197">
        <f t="shared" ca="1" si="2"/>
        <v>15.636951184469517</v>
      </c>
      <c r="M17" s="197">
        <f t="shared" ca="1" si="2"/>
        <v>17.77873051100492</v>
      </c>
      <c r="N17" s="197">
        <f t="shared" ca="1" si="2"/>
        <v>18.099888767808505</v>
      </c>
      <c r="O17" s="197">
        <f t="shared" ca="1" si="2"/>
        <v>18.449776980217219</v>
      </c>
      <c r="P17" s="198"/>
      <c r="Q17" s="237">
        <f t="shared" ca="1" si="1"/>
        <v>82.437780304961535</v>
      </c>
    </row>
    <row r="18" spans="2:17" ht="15.75">
      <c r="B18" s="18" t="s">
        <v>59</v>
      </c>
      <c r="C18" s="18" t="s">
        <v>241</v>
      </c>
      <c r="D18" s="10"/>
      <c r="E18" s="10"/>
      <c r="F18" s="10"/>
      <c r="G18" s="9"/>
      <c r="H18" s="9"/>
      <c r="I18" s="9"/>
      <c r="J18" s="9"/>
      <c r="K18" s="9"/>
      <c r="L18" s="9"/>
      <c r="M18" s="9"/>
      <c r="N18" s="9"/>
      <c r="O18" s="9"/>
      <c r="P18" s="9"/>
      <c r="Q18" s="237">
        <f t="shared" si="1"/>
        <v>0</v>
      </c>
    </row>
    <row r="19" spans="2:17" ht="15.75">
      <c r="B19" s="8">
        <v>1</v>
      </c>
      <c r="C19" s="10" t="s">
        <v>242</v>
      </c>
      <c r="D19" s="8" t="s">
        <v>197</v>
      </c>
      <c r="E19" s="10" t="s">
        <v>153</v>
      </c>
      <c r="F19" s="197"/>
      <c r="G19" s="197"/>
      <c r="H19" s="197"/>
      <c r="I19" s="197"/>
      <c r="J19" s="197"/>
      <c r="K19" s="197"/>
      <c r="L19" s="197"/>
      <c r="M19" s="197"/>
      <c r="N19" s="197"/>
      <c r="O19" s="197"/>
      <c r="P19" s="9"/>
      <c r="Q19" s="237">
        <f t="shared" si="1"/>
        <v>0</v>
      </c>
    </row>
    <row r="20" spans="2:17" ht="15.75">
      <c r="B20" s="8">
        <f>B19+1</f>
        <v>2</v>
      </c>
      <c r="C20" s="10" t="s">
        <v>243</v>
      </c>
      <c r="D20" s="8" t="s">
        <v>42</v>
      </c>
      <c r="E20" s="10" t="s">
        <v>34</v>
      </c>
      <c r="F20" s="197"/>
      <c r="G20" s="197"/>
      <c r="H20" s="197"/>
      <c r="I20" s="197"/>
      <c r="J20" s="197"/>
      <c r="K20" s="197"/>
      <c r="L20" s="197"/>
      <c r="M20" s="197"/>
      <c r="N20" s="197"/>
      <c r="O20" s="197"/>
      <c r="P20" s="9"/>
      <c r="Q20" s="237">
        <f t="shared" si="1"/>
        <v>0</v>
      </c>
    </row>
    <row r="21" spans="2:17" ht="15.75">
      <c r="B21" s="8">
        <f>B20+1</f>
        <v>3</v>
      </c>
      <c r="C21" s="10" t="s">
        <v>241</v>
      </c>
      <c r="D21" s="8" t="s">
        <v>198</v>
      </c>
      <c r="E21" s="10"/>
      <c r="F21" s="197"/>
      <c r="G21" s="197"/>
      <c r="H21" s="197"/>
      <c r="I21" s="197"/>
      <c r="J21" s="197"/>
      <c r="K21" s="197"/>
      <c r="L21" s="197"/>
      <c r="M21" s="197"/>
      <c r="N21" s="197"/>
      <c r="O21" s="197"/>
      <c r="P21" s="9"/>
      <c r="Q21" s="237">
        <f t="shared" si="1"/>
        <v>0</v>
      </c>
    </row>
    <row r="22" spans="2:17" ht="15.75">
      <c r="B22" s="18" t="s">
        <v>60</v>
      </c>
      <c r="C22" s="18" t="s">
        <v>364</v>
      </c>
      <c r="D22" s="8" t="s">
        <v>198</v>
      </c>
      <c r="E22" s="9"/>
      <c r="F22" s="197">
        <f>F17+F21</f>
        <v>10.036499999999998</v>
      </c>
      <c r="G22" s="197">
        <f t="shared" ref="G22:O22" ca="1" si="3">G17+G21</f>
        <v>8.8889641848680405</v>
      </c>
      <c r="H22" s="197">
        <f t="shared" ca="1" si="3"/>
        <v>8.8889641848680405</v>
      </c>
      <c r="I22" s="197">
        <f t="shared" si="3"/>
        <v>9.52806</v>
      </c>
      <c r="J22" s="197">
        <f t="shared" ca="1" si="3"/>
        <v>12.171358386291958</v>
      </c>
      <c r="K22" s="197">
        <f t="shared" ca="1" si="3"/>
        <v>12.472432861461364</v>
      </c>
      <c r="L22" s="197">
        <f t="shared" ca="1" si="3"/>
        <v>15.636951184469517</v>
      </c>
      <c r="M22" s="197">
        <f t="shared" ca="1" si="3"/>
        <v>17.77873051100492</v>
      </c>
      <c r="N22" s="197">
        <f t="shared" ca="1" si="3"/>
        <v>18.099888767808505</v>
      </c>
      <c r="O22" s="197">
        <f t="shared" ca="1" si="3"/>
        <v>18.449776980217219</v>
      </c>
      <c r="P22" s="9"/>
      <c r="Q22" s="237">
        <f t="shared" ca="1" si="1"/>
        <v>82.437780304961535</v>
      </c>
    </row>
    <row r="23" spans="2:17" hidden="1">
      <c r="F23" s="237">
        <f>SUM(F16:F17)</f>
        <v>10.036499999999998</v>
      </c>
      <c r="G23" s="237">
        <f t="shared" ref="G23:O23" ca="1" si="4">SUM(G16:G17)</f>
        <v>8.9329248971181627</v>
      </c>
      <c r="H23" s="237">
        <f t="shared" ca="1" si="4"/>
        <v>8.9329248971181627</v>
      </c>
      <c r="I23" s="237">
        <f t="shared" si="4"/>
        <v>9.52806</v>
      </c>
      <c r="J23" s="237">
        <f t="shared" ca="1" si="4"/>
        <v>12.184092348803448</v>
      </c>
      <c r="K23" s="237">
        <f t="shared" ca="1" si="4"/>
        <v>12.506568722278283</v>
      </c>
      <c r="L23" s="237">
        <f t="shared" ca="1" si="4"/>
        <v>15.672452479719112</v>
      </c>
      <c r="M23" s="237">
        <f t="shared" ca="1" si="4"/>
        <v>17.815651858064498</v>
      </c>
      <c r="N23" s="237">
        <f t="shared" ca="1" si="4"/>
        <v>18.138286968750467</v>
      </c>
      <c r="O23" s="237">
        <f t="shared" ca="1" si="4"/>
        <v>18.489711109196861</v>
      </c>
      <c r="Q23" s="237"/>
    </row>
    <row r="24" spans="2:17">
      <c r="G24" s="242"/>
      <c r="Q24" s="237"/>
    </row>
    <row r="25" spans="2:17">
      <c r="Q25" s="237"/>
    </row>
  </sheetData>
  <mergeCells count="11">
    <mergeCell ref="B2:P2"/>
    <mergeCell ref="B3:P3"/>
    <mergeCell ref="B4:P4"/>
    <mergeCell ref="D7:D9"/>
    <mergeCell ref="B7:B9"/>
    <mergeCell ref="C7:C9"/>
    <mergeCell ref="E7:E9"/>
    <mergeCell ref="P7:P9"/>
    <mergeCell ref="K7:O7"/>
    <mergeCell ref="F7:H7"/>
    <mergeCell ref="I7:J7"/>
  </mergeCells>
  <pageMargins left="0.23" right="0.23" top="0.92" bottom="1" header="0.5" footer="0.5"/>
  <pageSetup paperSize="9" scale="6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N16"/>
  <sheetViews>
    <sheetView showGridLines="0" zoomScale="89" zoomScaleNormal="89" zoomScaleSheetLayoutView="80" workbookViewId="0">
      <selection activeCell="D30" sqref="D30"/>
    </sheetView>
  </sheetViews>
  <sheetFormatPr defaultColWidth="9.28515625" defaultRowHeight="14.25"/>
  <cols>
    <col min="1" max="1" width="9.28515625" style="5"/>
    <col min="2" max="2" width="7.28515625" style="5" customWidth="1"/>
    <col min="3" max="3" width="32.28515625" style="5" customWidth="1"/>
    <col min="4" max="4" width="14.42578125" style="5" customWidth="1"/>
    <col min="5" max="7" width="14.7109375" style="5" customWidth="1"/>
    <col min="8" max="8" width="12.28515625" style="5" bestFit="1" customWidth="1"/>
    <col min="9" max="10" width="12.28515625" style="5" customWidth="1"/>
    <col min="11" max="11" width="12.28515625" style="5" bestFit="1" customWidth="1"/>
    <col min="12" max="12" width="13" style="5" customWidth="1"/>
    <col min="13" max="13" width="13.42578125" style="5" customWidth="1"/>
    <col min="14" max="14" width="12.7109375" style="5" customWidth="1"/>
    <col min="15" max="16384" width="9.28515625" style="5"/>
  </cols>
  <sheetData>
    <row r="1" spans="2:14" ht="15">
      <c r="C1" s="38"/>
      <c r="D1" s="38"/>
      <c r="E1" s="38"/>
      <c r="F1" s="38"/>
      <c r="G1" s="38"/>
      <c r="I1" s="36"/>
      <c r="J1" s="38"/>
    </row>
    <row r="2" spans="2:14" ht="15">
      <c r="B2" s="260" t="s">
        <v>396</v>
      </c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</row>
    <row r="3" spans="2:14" ht="15">
      <c r="B3" s="260" t="s">
        <v>379</v>
      </c>
      <c r="C3" s="260"/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</row>
    <row r="4" spans="2:14" ht="15">
      <c r="B4" s="261" t="s">
        <v>336</v>
      </c>
      <c r="C4" s="261"/>
      <c r="D4" s="261"/>
      <c r="E4" s="261"/>
      <c r="F4" s="261"/>
      <c r="G4" s="261"/>
      <c r="H4" s="261"/>
      <c r="I4" s="261"/>
      <c r="J4" s="261"/>
      <c r="K4" s="261"/>
      <c r="L4" s="261"/>
      <c r="M4" s="261"/>
      <c r="N4" s="261"/>
    </row>
    <row r="5" spans="2:14" ht="15">
      <c r="B5" s="37"/>
      <c r="C5" s="37"/>
      <c r="D5" s="37"/>
      <c r="E5" s="37"/>
      <c r="F5" s="37"/>
      <c r="G5" s="37"/>
      <c r="H5" s="37"/>
      <c r="I5" s="37"/>
      <c r="J5" s="37"/>
    </row>
    <row r="6" spans="2:14" ht="15">
      <c r="B6" s="262" t="s">
        <v>56</v>
      </c>
      <c r="C6" s="262"/>
      <c r="D6" s="262"/>
      <c r="E6" s="262"/>
      <c r="F6" s="262"/>
      <c r="G6" s="262"/>
      <c r="H6" s="262"/>
      <c r="I6" s="262"/>
      <c r="J6" s="262"/>
    </row>
    <row r="7" spans="2:14" ht="15">
      <c r="N7" s="28" t="s">
        <v>4</v>
      </c>
    </row>
    <row r="8" spans="2:14" ht="15">
      <c r="B8" s="263" t="s">
        <v>186</v>
      </c>
      <c r="C8" s="263" t="s">
        <v>18</v>
      </c>
      <c r="D8" s="268" t="s">
        <v>1</v>
      </c>
      <c r="E8" s="265" t="s">
        <v>372</v>
      </c>
      <c r="F8" s="266"/>
      <c r="G8" s="267"/>
      <c r="H8" s="265" t="s">
        <v>373</v>
      </c>
      <c r="I8" s="266"/>
      <c r="J8" s="264" t="s">
        <v>225</v>
      </c>
      <c r="K8" s="264"/>
      <c r="L8" s="264"/>
      <c r="M8" s="264"/>
      <c r="N8" s="264"/>
    </row>
    <row r="9" spans="2:14" ht="30">
      <c r="B9" s="263"/>
      <c r="C9" s="263"/>
      <c r="D9" s="269"/>
      <c r="E9" s="21" t="s">
        <v>328</v>
      </c>
      <c r="F9" s="21" t="s">
        <v>245</v>
      </c>
      <c r="G9" s="21" t="s">
        <v>201</v>
      </c>
      <c r="H9" s="21" t="s">
        <v>328</v>
      </c>
      <c r="I9" s="21" t="s">
        <v>244</v>
      </c>
      <c r="J9" s="21" t="s">
        <v>374</v>
      </c>
      <c r="K9" s="21" t="s">
        <v>375</v>
      </c>
      <c r="L9" s="21" t="s">
        <v>376</v>
      </c>
      <c r="M9" s="21" t="s">
        <v>377</v>
      </c>
      <c r="N9" s="21" t="s">
        <v>378</v>
      </c>
    </row>
    <row r="10" spans="2:14" ht="15">
      <c r="B10" s="263"/>
      <c r="C10" s="263"/>
      <c r="D10" s="270"/>
      <c r="E10" s="21" t="s">
        <v>10</v>
      </c>
      <c r="F10" s="21" t="s">
        <v>12</v>
      </c>
      <c r="G10" s="21" t="s">
        <v>234</v>
      </c>
      <c r="H10" s="21" t="s">
        <v>10</v>
      </c>
      <c r="I10" s="21" t="s">
        <v>5</v>
      </c>
      <c r="J10" s="21" t="s">
        <v>8</v>
      </c>
      <c r="K10" s="21" t="s">
        <v>8</v>
      </c>
      <c r="L10" s="21" t="s">
        <v>8</v>
      </c>
      <c r="M10" s="21" t="s">
        <v>8</v>
      </c>
      <c r="N10" s="21" t="s">
        <v>8</v>
      </c>
    </row>
    <row r="11" spans="2:14">
      <c r="B11" s="23">
        <v>1</v>
      </c>
      <c r="C11" s="31" t="s">
        <v>57</v>
      </c>
      <c r="D11" s="31" t="s">
        <v>24</v>
      </c>
      <c r="E11" s="157">
        <v>5.89</v>
      </c>
      <c r="F11" s="165">
        <f>F2.1!G36</f>
        <v>4.8186759535681114</v>
      </c>
      <c r="G11" s="165">
        <f>F11</f>
        <v>4.8186759535681114</v>
      </c>
      <c r="H11" s="125">
        <v>6.1340000000000003</v>
      </c>
      <c r="I11" s="165">
        <f>F2.1!H36</f>
        <v>7.7773057464508533</v>
      </c>
      <c r="J11" s="165">
        <f>F2.1!I36</f>
        <v>7.3635836521910072</v>
      </c>
      <c r="K11" s="165">
        <f>F2.1!J36</f>
        <v>7.7906715040180856</v>
      </c>
      <c r="L11" s="165">
        <f>F2.1!K36</f>
        <v>8.2425304512511346</v>
      </c>
      <c r="M11" s="165">
        <f>F2.1!L36</f>
        <v>8.7205972174237001</v>
      </c>
      <c r="N11" s="165">
        <f>F2.1!M36</f>
        <v>9.2263918560342759</v>
      </c>
    </row>
    <row r="12" spans="2:14">
      <c r="B12" s="23">
        <f>B11+1</f>
        <v>2</v>
      </c>
      <c r="C12" s="39" t="s">
        <v>246</v>
      </c>
      <c r="D12" s="39" t="s">
        <v>25</v>
      </c>
      <c r="E12" s="159">
        <v>0.15</v>
      </c>
      <c r="F12" s="166">
        <f>F2.2!G40</f>
        <v>0.13679188674509865</v>
      </c>
      <c r="G12" s="165">
        <f>F12</f>
        <v>0.13679188674509865</v>
      </c>
      <c r="H12" s="125">
        <v>0.15</v>
      </c>
      <c r="I12" s="165">
        <f>F2.2!H40</f>
        <v>0.22376100712249564</v>
      </c>
      <c r="J12" s="165">
        <f>F2.2!I40</f>
        <v>0.17503629279231436</v>
      </c>
      <c r="K12" s="165">
        <f>F2.2!J40</f>
        <v>0.18361307113913775</v>
      </c>
      <c r="L12" s="165">
        <f>F2.2!K40</f>
        <v>0.19261011162495548</v>
      </c>
      <c r="M12" s="165">
        <f>F2.2!L40</f>
        <v>0.20204800709457829</v>
      </c>
      <c r="N12" s="165">
        <f>F2.2!M40</f>
        <v>0.2119483594422126</v>
      </c>
    </row>
    <row r="13" spans="2:14">
      <c r="B13" s="23">
        <f>B12+1</f>
        <v>3</v>
      </c>
      <c r="C13" s="31" t="s">
        <v>203</v>
      </c>
      <c r="D13" s="31" t="s">
        <v>276</v>
      </c>
      <c r="E13" s="157">
        <v>0.31</v>
      </c>
      <c r="F13" s="165">
        <f>F2.3!G18</f>
        <v>0.14868833545905616</v>
      </c>
      <c r="G13" s="165">
        <f>F13</f>
        <v>0.14868833545905616</v>
      </c>
      <c r="H13" s="125">
        <v>0.31</v>
      </c>
      <c r="I13" s="165">
        <f>F2.3!H18</f>
        <v>0.26713873256523224</v>
      </c>
      <c r="J13" s="165">
        <f>F2.3!I18</f>
        <v>0.22880616674372314</v>
      </c>
      <c r="K13" s="165">
        <f>F2.3!J18</f>
        <v>0.34451715355695772</v>
      </c>
      <c r="L13" s="165">
        <f>F2.3!K18</f>
        <v>0.46492120565982475</v>
      </c>
      <c r="M13" s="165">
        <f>F2.3!L18</f>
        <v>0.46492120565982475</v>
      </c>
      <c r="N13" s="165">
        <f>F2.3!M18</f>
        <v>0.46492120565982475</v>
      </c>
    </row>
    <row r="14" spans="2:14" ht="15">
      <c r="B14" s="23">
        <f>B13+1</f>
        <v>4</v>
      </c>
      <c r="C14" s="31" t="s">
        <v>58</v>
      </c>
      <c r="D14" s="31"/>
      <c r="E14" s="129">
        <f>SUM(E11:E13)*0.99</f>
        <v>6.2864999999999993</v>
      </c>
      <c r="F14" s="129">
        <f t="shared" ref="F14:I14" si="0">SUM(F11:F13)</f>
        <v>5.1041561757722658</v>
      </c>
      <c r="G14" s="129">
        <f>SUM(G11:G13)</f>
        <v>5.1041561757722658</v>
      </c>
      <c r="H14" s="129">
        <f>SUM(H11:H13)*0.99</f>
        <v>6.52806</v>
      </c>
      <c r="I14" s="129">
        <f t="shared" si="0"/>
        <v>8.2682054861385819</v>
      </c>
      <c r="J14" s="129">
        <f>SUM(J11:J13)</f>
        <v>7.7674261117270449</v>
      </c>
      <c r="K14" s="129">
        <f t="shared" ref="K14:N14" si="1">SUM(K11:K13)</f>
        <v>8.3188017287141811</v>
      </c>
      <c r="L14" s="129">
        <f t="shared" si="1"/>
        <v>8.9000617685359149</v>
      </c>
      <c r="M14" s="129">
        <f t="shared" si="1"/>
        <v>9.3875664301781043</v>
      </c>
      <c r="N14" s="129">
        <f t="shared" si="1"/>
        <v>9.9032614211363139</v>
      </c>
    </row>
    <row r="15" spans="2:14">
      <c r="B15" s="50" t="s">
        <v>247</v>
      </c>
      <c r="C15" s="51"/>
      <c r="D15" s="48"/>
      <c r="E15" s="48"/>
      <c r="F15" s="48"/>
      <c r="G15" s="49"/>
      <c r="H15" s="49"/>
      <c r="I15" s="49"/>
      <c r="J15" s="49"/>
      <c r="K15" s="49"/>
      <c r="L15" s="49"/>
      <c r="M15" s="49"/>
      <c r="N15" s="49"/>
    </row>
    <row r="16" spans="2:14">
      <c r="B16" s="52">
        <v>1</v>
      </c>
      <c r="C16" s="51" t="s">
        <v>248</v>
      </c>
    </row>
  </sheetData>
  <mergeCells count="10">
    <mergeCell ref="B2:N2"/>
    <mergeCell ref="B3:N3"/>
    <mergeCell ref="B4:N4"/>
    <mergeCell ref="B6:J6"/>
    <mergeCell ref="B8:B10"/>
    <mergeCell ref="C8:C10"/>
    <mergeCell ref="J8:N8"/>
    <mergeCell ref="H8:I8"/>
    <mergeCell ref="E8:G8"/>
    <mergeCell ref="D8:D10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M39"/>
  <sheetViews>
    <sheetView showGridLines="0" zoomScale="80" zoomScaleNormal="80" zoomScaleSheetLayoutView="70" workbookViewId="0">
      <selection activeCell="D30" sqref="D30"/>
    </sheetView>
  </sheetViews>
  <sheetFormatPr defaultColWidth="9.28515625" defaultRowHeight="14.25"/>
  <cols>
    <col min="1" max="1" width="4.85546875" style="19" customWidth="1"/>
    <col min="2" max="2" width="7" style="19" customWidth="1"/>
    <col min="3" max="3" width="45.85546875" style="19" customWidth="1"/>
    <col min="4" max="5" width="14.7109375" style="19" customWidth="1"/>
    <col min="6" max="6" width="14.42578125" style="19" customWidth="1"/>
    <col min="7" max="7" width="13.28515625" style="19" customWidth="1"/>
    <col min="8" max="8" width="13.42578125" style="19" customWidth="1"/>
    <col min="9" max="9" width="12.28515625" style="19" customWidth="1"/>
    <col min="10" max="10" width="12.28515625" style="19" bestFit="1" customWidth="1"/>
    <col min="11" max="11" width="13" style="19" customWidth="1"/>
    <col min="12" max="12" width="13.42578125" style="19" customWidth="1"/>
    <col min="13" max="13" width="12.7109375" style="19" customWidth="1"/>
    <col min="14" max="16384" width="9.28515625" style="19"/>
  </cols>
  <sheetData>
    <row r="2" spans="2:13" ht="15">
      <c r="B2" s="260" t="s">
        <v>397</v>
      </c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</row>
    <row r="3" spans="2:13" ht="15">
      <c r="B3" s="260" t="s">
        <v>379</v>
      </c>
      <c r="C3" s="260"/>
      <c r="D3" s="260"/>
      <c r="E3" s="260"/>
      <c r="F3" s="260"/>
      <c r="G3" s="260"/>
      <c r="H3" s="260"/>
      <c r="I3" s="260"/>
      <c r="J3" s="260"/>
      <c r="K3" s="260"/>
      <c r="L3" s="260"/>
      <c r="M3" s="260"/>
    </row>
    <row r="4" spans="2:13" s="4" customFormat="1" ht="15.75">
      <c r="B4" s="243" t="s">
        <v>402</v>
      </c>
      <c r="C4" s="243"/>
      <c r="D4" s="243"/>
      <c r="E4" s="243"/>
      <c r="F4" s="243"/>
      <c r="G4" s="243"/>
      <c r="H4" s="243"/>
      <c r="I4" s="243"/>
      <c r="J4" s="243"/>
      <c r="K4" s="243"/>
      <c r="L4" s="243"/>
      <c r="M4" s="243"/>
    </row>
    <row r="5" spans="2:13" s="4" customFormat="1" ht="15">
      <c r="C5" s="41"/>
      <c r="D5" s="41"/>
      <c r="E5" s="41"/>
      <c r="F5" s="41"/>
      <c r="G5" s="42"/>
      <c r="H5" s="42"/>
    </row>
    <row r="6" spans="2:13" ht="15">
      <c r="M6" s="28" t="s">
        <v>4</v>
      </c>
    </row>
    <row r="7" spans="2:13" ht="12.75" customHeight="1">
      <c r="B7" s="271" t="s">
        <v>2</v>
      </c>
      <c r="C7" s="271" t="s">
        <v>18</v>
      </c>
      <c r="D7" s="21" t="s">
        <v>380</v>
      </c>
      <c r="E7" s="21" t="s">
        <v>381</v>
      </c>
      <c r="F7" s="21" t="s">
        <v>382</v>
      </c>
      <c r="G7" s="21" t="s">
        <v>372</v>
      </c>
      <c r="H7" s="21" t="s">
        <v>373</v>
      </c>
      <c r="I7" s="264" t="s">
        <v>225</v>
      </c>
      <c r="J7" s="264"/>
      <c r="K7" s="264"/>
      <c r="L7" s="264"/>
      <c r="M7" s="264"/>
    </row>
    <row r="8" spans="2:13" ht="15">
      <c r="B8" s="271"/>
      <c r="C8" s="271"/>
      <c r="D8" s="21" t="s">
        <v>245</v>
      </c>
      <c r="E8" s="21" t="s">
        <v>245</v>
      </c>
      <c r="F8" s="21" t="s">
        <v>245</v>
      </c>
      <c r="G8" s="21" t="s">
        <v>245</v>
      </c>
      <c r="H8" s="21" t="s">
        <v>244</v>
      </c>
      <c r="I8" s="21" t="s">
        <v>374</v>
      </c>
      <c r="J8" s="21" t="s">
        <v>375</v>
      </c>
      <c r="K8" s="21" t="s">
        <v>376</v>
      </c>
      <c r="L8" s="21" t="s">
        <v>377</v>
      </c>
      <c r="M8" s="21" t="s">
        <v>378</v>
      </c>
    </row>
    <row r="9" spans="2:13" ht="15">
      <c r="B9" s="272"/>
      <c r="C9" s="271"/>
      <c r="D9" s="21" t="s">
        <v>12</v>
      </c>
      <c r="E9" s="21" t="s">
        <v>12</v>
      </c>
      <c r="F9" s="21" t="s">
        <v>12</v>
      </c>
      <c r="G9" s="21" t="s">
        <v>12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>
      <c r="B10" s="2">
        <v>1</v>
      </c>
      <c r="C10" s="43" t="s">
        <v>61</v>
      </c>
      <c r="D10" s="156"/>
      <c r="E10" s="156"/>
      <c r="F10" s="156"/>
      <c r="G10" s="153">
        <v>2.7161653591054926</v>
      </c>
      <c r="H10" s="234">
        <v>4.0640653826084314</v>
      </c>
      <c r="I10" s="3"/>
      <c r="J10" s="3"/>
      <c r="K10" s="3"/>
      <c r="L10" s="3"/>
      <c r="M10" s="3"/>
    </row>
    <row r="11" spans="2:13">
      <c r="B11" s="2">
        <v>2</v>
      </c>
      <c r="C11" s="43" t="s">
        <v>62</v>
      </c>
      <c r="D11" s="156"/>
      <c r="E11" s="156"/>
      <c r="F11" s="156"/>
      <c r="G11" s="153">
        <v>0.11110569980725847</v>
      </c>
      <c r="H11" s="234">
        <v>0.32875282253842247</v>
      </c>
      <c r="I11" s="3"/>
      <c r="J11" s="3"/>
      <c r="K11" s="3"/>
      <c r="L11" s="3"/>
      <c r="M11" s="3"/>
    </row>
    <row r="12" spans="2:13">
      <c r="B12" s="2">
        <v>3</v>
      </c>
      <c r="C12" s="3" t="s">
        <v>63</v>
      </c>
      <c r="D12" s="153"/>
      <c r="E12" s="153"/>
      <c r="F12" s="153"/>
      <c r="G12" s="153">
        <v>0.19862355692569544</v>
      </c>
      <c r="H12" s="234">
        <v>0.28967138741074244</v>
      </c>
      <c r="I12" s="3"/>
      <c r="J12" s="3"/>
      <c r="K12" s="3"/>
      <c r="L12" s="3"/>
      <c r="M12" s="3"/>
    </row>
    <row r="13" spans="2:13">
      <c r="B13" s="2">
        <v>4</v>
      </c>
      <c r="C13" s="43" t="s">
        <v>64</v>
      </c>
      <c r="D13" s="156"/>
      <c r="E13" s="156"/>
      <c r="F13" s="156"/>
      <c r="G13" s="153">
        <v>2.4982336992125199E-2</v>
      </c>
      <c r="H13" s="234">
        <v>3.5990268107063295E-2</v>
      </c>
      <c r="I13" s="3"/>
      <c r="J13" s="3"/>
      <c r="K13" s="3"/>
      <c r="L13" s="3"/>
      <c r="M13" s="3"/>
    </row>
    <row r="14" spans="2:13">
      <c r="B14" s="2">
        <v>5</v>
      </c>
      <c r="C14" s="43" t="s">
        <v>65</v>
      </c>
      <c r="D14" s="156"/>
      <c r="E14" s="156"/>
      <c r="F14" s="156"/>
      <c r="G14" s="153">
        <v>2.8668007552325149E-6</v>
      </c>
      <c r="H14" s="234">
        <v>6.4517074103428391E-6</v>
      </c>
      <c r="I14" s="3"/>
      <c r="J14" s="3"/>
      <c r="K14" s="3"/>
      <c r="L14" s="3"/>
      <c r="M14" s="3"/>
    </row>
    <row r="15" spans="2:13">
      <c r="B15" s="2">
        <v>6</v>
      </c>
      <c r="C15" s="3" t="s">
        <v>66</v>
      </c>
      <c r="D15" s="153"/>
      <c r="E15" s="153"/>
      <c r="F15" s="153"/>
      <c r="G15" s="153">
        <v>0.34180959855959575</v>
      </c>
      <c r="H15" s="234">
        <v>0.79300568839241137</v>
      </c>
      <c r="I15" s="3"/>
      <c r="J15" s="3"/>
      <c r="K15" s="3"/>
      <c r="L15" s="3"/>
      <c r="M15" s="3"/>
    </row>
    <row r="16" spans="2:13">
      <c r="B16" s="2">
        <v>7</v>
      </c>
      <c r="C16" s="43" t="s">
        <v>67</v>
      </c>
      <c r="D16" s="156"/>
      <c r="E16" s="156"/>
      <c r="F16" s="156"/>
      <c r="G16" s="153">
        <v>0.64722221399212321</v>
      </c>
      <c r="H16" s="234">
        <v>0.83469507453760616</v>
      </c>
      <c r="I16" s="3"/>
      <c r="J16" s="3"/>
      <c r="K16" s="3"/>
      <c r="L16" s="3"/>
      <c r="M16" s="3"/>
    </row>
    <row r="17" spans="2:13">
      <c r="B17" s="2">
        <v>8</v>
      </c>
      <c r="C17" s="43" t="s">
        <v>68</v>
      </c>
      <c r="D17" s="156"/>
      <c r="E17" s="156"/>
      <c r="F17" s="156"/>
      <c r="G17" s="153">
        <v>3.7798873371631563E-2</v>
      </c>
      <c r="H17" s="234">
        <v>1.3016216867172635E-2</v>
      </c>
      <c r="I17" s="3"/>
      <c r="J17" s="3"/>
      <c r="K17" s="3"/>
      <c r="L17" s="3"/>
      <c r="M17" s="3"/>
    </row>
    <row r="18" spans="2:13">
      <c r="B18" s="2">
        <v>9</v>
      </c>
      <c r="C18" s="43" t="s">
        <v>69</v>
      </c>
      <c r="D18" s="156"/>
      <c r="E18" s="156"/>
      <c r="F18" s="156"/>
      <c r="G18" s="153">
        <v>0</v>
      </c>
      <c r="H18" s="234">
        <v>0</v>
      </c>
      <c r="I18" s="3"/>
      <c r="J18" s="3"/>
      <c r="K18" s="3"/>
      <c r="L18" s="3"/>
      <c r="M18" s="3"/>
    </row>
    <row r="19" spans="2:13">
      <c r="B19" s="2">
        <v>10</v>
      </c>
      <c r="C19" s="43" t="s">
        <v>70</v>
      </c>
      <c r="D19" s="156"/>
      <c r="E19" s="156"/>
      <c r="F19" s="156"/>
      <c r="G19" s="156">
        <v>0</v>
      </c>
      <c r="H19" s="234">
        <v>0</v>
      </c>
      <c r="I19" s="3"/>
      <c r="J19" s="3"/>
      <c r="K19" s="3"/>
      <c r="L19" s="3"/>
      <c r="M19" s="3"/>
    </row>
    <row r="20" spans="2:13">
      <c r="B20" s="2">
        <v>11</v>
      </c>
      <c r="C20" s="43" t="s">
        <v>71</v>
      </c>
      <c r="D20" s="156"/>
      <c r="E20" s="156"/>
      <c r="F20" s="156"/>
      <c r="G20" s="156">
        <v>0</v>
      </c>
      <c r="H20" s="234">
        <v>1.5081091583066833E-5</v>
      </c>
      <c r="I20" s="3"/>
      <c r="J20" s="3"/>
      <c r="K20" s="3"/>
      <c r="L20" s="3"/>
      <c r="M20" s="3"/>
    </row>
    <row r="21" spans="2:13">
      <c r="B21" s="2">
        <v>12</v>
      </c>
      <c r="C21" s="43" t="s">
        <v>72</v>
      </c>
      <c r="D21" s="156"/>
      <c r="E21" s="156"/>
      <c r="F21" s="156"/>
      <c r="G21" s="156">
        <v>4.8288428095515916E-2</v>
      </c>
      <c r="H21" s="234">
        <v>5.998784846902986E-2</v>
      </c>
      <c r="I21" s="3"/>
      <c r="J21" s="3"/>
      <c r="K21" s="3"/>
      <c r="L21" s="3"/>
      <c r="M21" s="3"/>
    </row>
    <row r="22" spans="2:13">
      <c r="B22" s="2">
        <v>13</v>
      </c>
      <c r="C22" s="43" t="s">
        <v>73</v>
      </c>
      <c r="D22" s="156"/>
      <c r="E22" s="156"/>
      <c r="F22" s="156"/>
      <c r="G22" s="156">
        <v>0</v>
      </c>
      <c r="H22" s="234">
        <v>0</v>
      </c>
      <c r="I22" s="3"/>
      <c r="J22" s="3"/>
      <c r="K22" s="3"/>
      <c r="L22" s="3"/>
      <c r="M22" s="3"/>
    </row>
    <row r="23" spans="2:13">
      <c r="B23" s="2">
        <v>14</v>
      </c>
      <c r="C23" s="43" t="s">
        <v>74</v>
      </c>
      <c r="D23" s="156"/>
      <c r="E23" s="156"/>
      <c r="F23" s="156"/>
      <c r="G23" s="156">
        <v>0</v>
      </c>
      <c r="H23" s="234">
        <v>0</v>
      </c>
      <c r="I23" s="3"/>
      <c r="J23" s="3"/>
      <c r="K23" s="3"/>
      <c r="L23" s="3"/>
      <c r="M23" s="3"/>
    </row>
    <row r="24" spans="2:13">
      <c r="B24" s="2">
        <v>15</v>
      </c>
      <c r="C24" s="43" t="s">
        <v>75</v>
      </c>
      <c r="D24" s="156"/>
      <c r="E24" s="156"/>
      <c r="F24" s="156"/>
      <c r="G24" s="153">
        <v>0</v>
      </c>
      <c r="H24" s="234">
        <v>0</v>
      </c>
      <c r="I24" s="3"/>
      <c r="J24" s="3"/>
      <c r="K24" s="3"/>
      <c r="L24" s="3"/>
      <c r="M24" s="3"/>
    </row>
    <row r="25" spans="2:13">
      <c r="B25" s="2">
        <v>16</v>
      </c>
      <c r="C25" s="43" t="s">
        <v>76</v>
      </c>
      <c r="D25" s="156"/>
      <c r="E25" s="156"/>
      <c r="F25" s="156"/>
      <c r="G25" s="182">
        <v>0</v>
      </c>
      <c r="H25" s="234">
        <v>0</v>
      </c>
      <c r="I25" s="3"/>
      <c r="J25" s="3"/>
      <c r="K25" s="3"/>
      <c r="L25" s="3"/>
      <c r="M25" s="3"/>
    </row>
    <row r="26" spans="2:13" ht="15">
      <c r="B26" s="2">
        <v>17</v>
      </c>
      <c r="C26" s="43" t="s">
        <v>77</v>
      </c>
      <c r="D26" s="156"/>
      <c r="E26" s="156"/>
      <c r="F26" s="156"/>
      <c r="G26" s="182">
        <v>4.1259989336501945</v>
      </c>
      <c r="H26" s="235">
        <v>6.4192062217298735</v>
      </c>
      <c r="I26" s="3"/>
      <c r="J26" s="3"/>
      <c r="K26" s="3"/>
      <c r="L26" s="3"/>
      <c r="M26" s="3"/>
    </row>
    <row r="27" spans="2:13">
      <c r="B27" s="2">
        <v>18</v>
      </c>
      <c r="C27" s="43" t="s">
        <v>78</v>
      </c>
      <c r="D27" s="156"/>
      <c r="E27" s="156"/>
      <c r="F27" s="156"/>
      <c r="G27" s="182">
        <v>0</v>
      </c>
      <c r="H27" s="234">
        <v>0</v>
      </c>
      <c r="I27" s="3"/>
      <c r="J27" s="3"/>
      <c r="K27" s="3"/>
      <c r="L27" s="3"/>
      <c r="M27" s="3"/>
    </row>
    <row r="28" spans="2:13">
      <c r="B28" s="2">
        <f>+B27+0.1</f>
        <v>18.100000000000001</v>
      </c>
      <c r="C28" s="43" t="s">
        <v>79</v>
      </c>
      <c r="D28" s="156"/>
      <c r="E28" s="156"/>
      <c r="F28" s="156"/>
      <c r="G28" s="182">
        <v>0.25852631143525484</v>
      </c>
      <c r="H28" s="234">
        <v>0.39197185332913009</v>
      </c>
      <c r="I28" s="3"/>
      <c r="J28" s="3"/>
      <c r="K28" s="3"/>
      <c r="L28" s="3"/>
      <c r="M28" s="3"/>
    </row>
    <row r="29" spans="2:13">
      <c r="B29" s="2">
        <f>+B28+0.1</f>
        <v>18.200000000000003</v>
      </c>
      <c r="C29" s="43" t="s">
        <v>80</v>
      </c>
      <c r="D29" s="156"/>
      <c r="E29" s="156"/>
      <c r="F29" s="156"/>
      <c r="G29" s="182">
        <v>0</v>
      </c>
      <c r="H29" s="234">
        <v>0</v>
      </c>
      <c r="I29" s="3"/>
      <c r="J29" s="3"/>
      <c r="K29" s="3"/>
      <c r="L29" s="3"/>
      <c r="M29" s="3"/>
    </row>
    <row r="30" spans="2:13">
      <c r="B30" s="2">
        <f>+B29+0.1</f>
        <v>18.300000000000004</v>
      </c>
      <c r="C30" s="43" t="s">
        <v>81</v>
      </c>
      <c r="D30" s="156"/>
      <c r="E30" s="156"/>
      <c r="F30" s="156"/>
      <c r="G30" s="182">
        <v>0</v>
      </c>
      <c r="H30" s="234">
        <v>0</v>
      </c>
      <c r="I30" s="3"/>
      <c r="J30" s="3"/>
      <c r="K30" s="3"/>
      <c r="L30" s="3"/>
      <c r="M30" s="3"/>
    </row>
    <row r="31" spans="2:13">
      <c r="B31" s="2">
        <f>+B30+0.1</f>
        <v>18.400000000000006</v>
      </c>
      <c r="C31" s="43" t="s">
        <v>82</v>
      </c>
      <c r="D31" s="156"/>
      <c r="E31" s="156"/>
      <c r="F31" s="156"/>
      <c r="G31" s="153">
        <v>0.43415070848266146</v>
      </c>
      <c r="H31" s="234">
        <v>0.96612767139184985</v>
      </c>
      <c r="I31" s="3"/>
      <c r="J31" s="3"/>
      <c r="K31" s="3"/>
      <c r="L31" s="3"/>
      <c r="M31" s="3"/>
    </row>
    <row r="32" spans="2:13">
      <c r="B32" s="2">
        <v>19</v>
      </c>
      <c r="C32" s="47" t="s">
        <v>363</v>
      </c>
      <c r="D32" s="156"/>
      <c r="E32" s="156"/>
      <c r="F32" s="156"/>
      <c r="G32" s="153">
        <v>0</v>
      </c>
      <c r="H32" s="234">
        <v>0</v>
      </c>
      <c r="I32" s="3"/>
      <c r="J32" s="3"/>
      <c r="K32" s="3"/>
      <c r="L32" s="3"/>
      <c r="M32" s="3"/>
    </row>
    <row r="33" spans="2:13">
      <c r="B33" s="2">
        <v>20</v>
      </c>
      <c r="C33" s="43" t="s">
        <v>83</v>
      </c>
      <c r="D33" s="156"/>
      <c r="E33" s="156"/>
      <c r="F33" s="156"/>
      <c r="G33" s="153">
        <v>0</v>
      </c>
      <c r="H33" s="234">
        <v>0</v>
      </c>
      <c r="I33" s="153">
        <v>7.3635836521910072</v>
      </c>
      <c r="J33" s="153">
        <v>7.7906715040180856</v>
      </c>
      <c r="K33" s="153">
        <v>8.2425304512511346</v>
      </c>
      <c r="L33" s="153">
        <v>8.7205972174237001</v>
      </c>
      <c r="M33" s="153">
        <v>9.2263918560342759</v>
      </c>
    </row>
    <row r="34" spans="2:13" ht="15">
      <c r="B34" s="20">
        <v>21</v>
      </c>
      <c r="C34" s="44" t="s">
        <v>84</v>
      </c>
      <c r="D34" s="155">
        <f>SUM(D26:D33)</f>
        <v>0</v>
      </c>
      <c r="E34" s="155">
        <f t="shared" ref="E34:H34" si="0">SUM(E26:E33)</f>
        <v>0</v>
      </c>
      <c r="F34" s="155">
        <f t="shared" si="0"/>
        <v>0</v>
      </c>
      <c r="G34" s="155">
        <f t="shared" si="0"/>
        <v>4.8186759535681114</v>
      </c>
      <c r="H34" s="155">
        <f t="shared" si="0"/>
        <v>7.7773057464508533</v>
      </c>
      <c r="I34" s="155">
        <f t="shared" ref="I34:M34" si="1">SUM(I10:I33)</f>
        <v>7.3635836521910072</v>
      </c>
      <c r="J34" s="155">
        <f t="shared" si="1"/>
        <v>7.7906715040180856</v>
      </c>
      <c r="K34" s="155">
        <f t="shared" si="1"/>
        <v>8.2425304512511346</v>
      </c>
      <c r="L34" s="155">
        <f t="shared" si="1"/>
        <v>8.7205972174237001</v>
      </c>
      <c r="M34" s="155">
        <f t="shared" si="1"/>
        <v>9.2263918560342759</v>
      </c>
    </row>
    <row r="35" spans="2:13">
      <c r="B35" s="2">
        <v>22</v>
      </c>
      <c r="C35" s="43" t="s">
        <v>17</v>
      </c>
      <c r="D35" s="156"/>
      <c r="E35" s="156"/>
      <c r="F35" s="156"/>
      <c r="G35" s="153"/>
      <c r="H35" s="153"/>
      <c r="I35" s="153"/>
      <c r="J35" s="153"/>
      <c r="K35" s="153"/>
      <c r="L35" s="153"/>
      <c r="M35" s="153"/>
    </row>
    <row r="36" spans="2:13" ht="15">
      <c r="B36" s="20">
        <v>23</v>
      </c>
      <c r="C36" s="22" t="s">
        <v>85</v>
      </c>
      <c r="D36" s="131">
        <v>5.86</v>
      </c>
      <c r="E36" s="131">
        <v>6.4</v>
      </c>
      <c r="F36" s="131">
        <v>6.23</v>
      </c>
      <c r="G36" s="131">
        <f t="shared" ref="G36:M36" si="2">G34-G35</f>
        <v>4.8186759535681114</v>
      </c>
      <c r="H36" s="131">
        <f t="shared" si="2"/>
        <v>7.7773057464508533</v>
      </c>
      <c r="I36" s="131">
        <f t="shared" si="2"/>
        <v>7.3635836521910072</v>
      </c>
      <c r="J36" s="131">
        <f t="shared" si="2"/>
        <v>7.7906715040180856</v>
      </c>
      <c r="K36" s="131">
        <f t="shared" si="2"/>
        <v>8.2425304512511346</v>
      </c>
      <c r="L36" s="131">
        <f t="shared" si="2"/>
        <v>8.7205972174237001</v>
      </c>
      <c r="M36" s="131">
        <f t="shared" si="2"/>
        <v>9.2263918560342759</v>
      </c>
    </row>
    <row r="38" spans="2:13" ht="15">
      <c r="B38" s="45"/>
    </row>
    <row r="39" spans="2:13">
      <c r="B39" s="46"/>
    </row>
  </sheetData>
  <mergeCells count="6">
    <mergeCell ref="I7:M7"/>
    <mergeCell ref="B7:B9"/>
    <mergeCell ref="C7:C9"/>
    <mergeCell ref="B2:M2"/>
    <mergeCell ref="B3:M3"/>
    <mergeCell ref="B4:M4"/>
  </mergeCells>
  <pageMargins left="0.75" right="0.75" top="1" bottom="1" header="0.5" footer="0.5"/>
  <pageSetup paperSize="9" scale="69" fitToHeight="0" orientation="landscape" r:id="rId1"/>
  <headerFooter alignWithMargins="0"/>
  <rowBreaks count="1" manualBreakCount="1">
    <brk id="37" min="1" max="8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40"/>
  <sheetViews>
    <sheetView showGridLines="0" zoomScale="80" zoomScaleNormal="80" zoomScaleSheetLayoutView="70" workbookViewId="0">
      <selection activeCell="D30" sqref="D30"/>
    </sheetView>
  </sheetViews>
  <sheetFormatPr defaultColWidth="9.28515625" defaultRowHeight="14.25"/>
  <cols>
    <col min="1" max="1" width="2" style="19" customWidth="1"/>
    <col min="2" max="2" width="7" style="19" customWidth="1"/>
    <col min="3" max="3" width="47.5703125" style="19" customWidth="1"/>
    <col min="4" max="4" width="14.28515625" style="19" customWidth="1"/>
    <col min="5" max="5" width="13.140625" style="19" customWidth="1"/>
    <col min="6" max="6" width="13.7109375" style="19" customWidth="1"/>
    <col min="7" max="7" width="14.140625" style="19" customWidth="1"/>
    <col min="8" max="8" width="14.28515625" style="19" customWidth="1"/>
    <col min="9" max="9" width="12.28515625" style="19" customWidth="1"/>
    <col min="10" max="10" width="12.28515625" style="19" bestFit="1" customWidth="1"/>
    <col min="11" max="11" width="13" style="19" customWidth="1"/>
    <col min="12" max="12" width="13.42578125" style="19" customWidth="1"/>
    <col min="13" max="13" width="12.7109375" style="19" customWidth="1"/>
    <col min="14" max="16384" width="9.28515625" style="19"/>
  </cols>
  <sheetData>
    <row r="2" spans="2:13" ht="15.75">
      <c r="B2" s="243" t="s">
        <v>396</v>
      </c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</row>
    <row r="3" spans="2:13" ht="15.75">
      <c r="B3" s="243" t="s">
        <v>379</v>
      </c>
      <c r="C3" s="243"/>
      <c r="D3" s="243"/>
      <c r="E3" s="243"/>
      <c r="F3" s="243"/>
      <c r="G3" s="243"/>
      <c r="H3" s="243"/>
      <c r="I3" s="243"/>
      <c r="J3" s="243"/>
      <c r="K3" s="243"/>
      <c r="L3" s="243"/>
      <c r="M3" s="243"/>
    </row>
    <row r="4" spans="2:13" s="4" customFormat="1" ht="15.75">
      <c r="B4" s="243" t="s">
        <v>403</v>
      </c>
      <c r="C4" s="243"/>
      <c r="D4" s="243"/>
      <c r="E4" s="243"/>
      <c r="F4" s="243"/>
      <c r="G4" s="243"/>
      <c r="H4" s="243"/>
      <c r="I4" s="243"/>
      <c r="J4" s="243"/>
      <c r="K4" s="243"/>
      <c r="L4" s="243"/>
      <c r="M4" s="243"/>
    </row>
    <row r="6" spans="2:13" ht="15">
      <c r="M6" s="28" t="s">
        <v>4</v>
      </c>
    </row>
    <row r="7" spans="2:13" ht="12.75" customHeight="1">
      <c r="B7" s="273" t="s">
        <v>186</v>
      </c>
      <c r="C7" s="271" t="s">
        <v>18</v>
      </c>
      <c r="D7" s="21" t="s">
        <v>380</v>
      </c>
      <c r="E7" s="21" t="s">
        <v>381</v>
      </c>
      <c r="F7" s="21" t="s">
        <v>382</v>
      </c>
      <c r="G7" s="21" t="s">
        <v>372</v>
      </c>
      <c r="H7" s="21" t="s">
        <v>373</v>
      </c>
      <c r="I7" s="264" t="s">
        <v>225</v>
      </c>
      <c r="J7" s="264"/>
      <c r="K7" s="264"/>
      <c r="L7" s="264"/>
      <c r="M7" s="264"/>
    </row>
    <row r="8" spans="2:13" ht="15">
      <c r="B8" s="273"/>
      <c r="C8" s="271"/>
      <c r="D8" s="21" t="s">
        <v>245</v>
      </c>
      <c r="E8" s="21" t="s">
        <v>245</v>
      </c>
      <c r="F8" s="21" t="s">
        <v>245</v>
      </c>
      <c r="G8" s="21" t="s">
        <v>245</v>
      </c>
      <c r="H8" s="21" t="s">
        <v>244</v>
      </c>
      <c r="I8" s="21" t="s">
        <v>374</v>
      </c>
      <c r="J8" s="21" t="s">
        <v>375</v>
      </c>
      <c r="K8" s="21" t="s">
        <v>376</v>
      </c>
      <c r="L8" s="21" t="s">
        <v>377</v>
      </c>
      <c r="M8" s="21" t="s">
        <v>378</v>
      </c>
    </row>
    <row r="9" spans="2:13" ht="15">
      <c r="B9" s="273"/>
      <c r="C9" s="271"/>
      <c r="D9" s="21" t="s">
        <v>12</v>
      </c>
      <c r="E9" s="21" t="s">
        <v>12</v>
      </c>
      <c r="F9" s="21" t="s">
        <v>12</v>
      </c>
      <c r="G9" s="21" t="s">
        <v>12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>
      <c r="B10" s="3">
        <v>1</v>
      </c>
      <c r="C10" s="53" t="s">
        <v>86</v>
      </c>
      <c r="D10" s="153">
        <v>4.0812764710830458E-3</v>
      </c>
      <c r="E10" s="153">
        <v>4.3295164217889408E-3</v>
      </c>
      <c r="F10" s="153">
        <v>7.0637819398860326E-3</v>
      </c>
      <c r="G10" s="153">
        <v>4.0334616292763033E-3</v>
      </c>
      <c r="H10" s="236">
        <v>1.2002897150261533E-2</v>
      </c>
      <c r="I10" s="3"/>
      <c r="J10" s="3"/>
      <c r="K10" s="3"/>
      <c r="L10" s="3"/>
      <c r="M10" s="3"/>
    </row>
    <row r="11" spans="2:13">
      <c r="B11" s="3">
        <v>2</v>
      </c>
      <c r="C11" s="54" t="s">
        <v>87</v>
      </c>
      <c r="D11" s="153">
        <v>2.1728362473223811E-4</v>
      </c>
      <c r="E11" s="153">
        <v>2.9175290890922734E-4</v>
      </c>
      <c r="F11" s="153">
        <v>1.0708407283758866E-4</v>
      </c>
      <c r="G11" s="153">
        <v>1.8421272804319862E-4</v>
      </c>
      <c r="H11" s="236">
        <v>2.657652732987956E-4</v>
      </c>
      <c r="I11" s="3"/>
      <c r="J11" s="3"/>
      <c r="K11" s="3"/>
      <c r="L11" s="3"/>
      <c r="M11" s="3"/>
    </row>
    <row r="12" spans="2:13">
      <c r="B12" s="3">
        <v>3</v>
      </c>
      <c r="C12" s="54" t="s">
        <v>88</v>
      </c>
      <c r="D12" s="153">
        <v>1.4143190426912778E-3</v>
      </c>
      <c r="E12" s="153">
        <v>6.5562659823818013E-3</v>
      </c>
      <c r="F12" s="153">
        <v>4.3300980257709697E-3</v>
      </c>
      <c r="G12" s="153">
        <v>2.3279641903519921E-3</v>
      </c>
      <c r="H12" s="236">
        <v>3.3180007753032623E-3</v>
      </c>
      <c r="I12" s="3"/>
      <c r="J12" s="3"/>
      <c r="K12" s="3"/>
      <c r="L12" s="3"/>
      <c r="M12" s="3"/>
    </row>
    <row r="13" spans="2:13">
      <c r="B13" s="3">
        <v>4</v>
      </c>
      <c r="C13" s="54" t="s">
        <v>89</v>
      </c>
      <c r="D13" s="153">
        <v>1.6986155692112817E-3</v>
      </c>
      <c r="E13" s="153">
        <v>1.2442360920494363E-3</v>
      </c>
      <c r="F13" s="153">
        <v>1.018967873174864E-3</v>
      </c>
      <c r="G13" s="153">
        <v>1.6527588853977441E-3</v>
      </c>
      <c r="H13" s="236">
        <v>1.5922188007882489E-3</v>
      </c>
      <c r="I13" s="3"/>
      <c r="J13" s="3"/>
      <c r="K13" s="3"/>
      <c r="L13" s="3"/>
      <c r="M13" s="3"/>
    </row>
    <row r="14" spans="2:13">
      <c r="B14" s="3">
        <v>5</v>
      </c>
      <c r="C14" s="54" t="s">
        <v>90</v>
      </c>
      <c r="D14" s="153">
        <v>2.2890543028728408E-4</v>
      </c>
      <c r="E14" s="153">
        <v>1.9488217599226911E-4</v>
      </c>
      <c r="F14" s="153">
        <v>6.1555870358434236E-4</v>
      </c>
      <c r="G14" s="153">
        <v>6.2036669525183854E-4</v>
      </c>
      <c r="H14" s="236">
        <v>2.3322776573337075E-4</v>
      </c>
      <c r="I14" s="3"/>
      <c r="J14" s="3"/>
      <c r="K14" s="3"/>
      <c r="L14" s="3"/>
      <c r="M14" s="3"/>
    </row>
    <row r="15" spans="2:13">
      <c r="B15" s="3">
        <v>6</v>
      </c>
      <c r="C15" s="54" t="s">
        <v>91</v>
      </c>
      <c r="D15" s="153">
        <v>2.5173067983068707E-3</v>
      </c>
      <c r="E15" s="153">
        <v>2.7563086100211407E-3</v>
      </c>
      <c r="F15" s="153">
        <v>2.3520456902020488E-3</v>
      </c>
      <c r="G15" s="153">
        <v>1.4436848577842245E-3</v>
      </c>
      <c r="H15" s="236">
        <v>4.9090151070314237E-3</v>
      </c>
      <c r="I15" s="3"/>
      <c r="J15" s="3"/>
      <c r="K15" s="3"/>
      <c r="L15" s="3"/>
      <c r="M15" s="3"/>
    </row>
    <row r="16" spans="2:13">
      <c r="B16" s="3">
        <v>7</v>
      </c>
      <c r="C16" s="54" t="s">
        <v>92</v>
      </c>
      <c r="D16" s="153">
        <v>1.244749015437137E-2</v>
      </c>
      <c r="E16" s="153">
        <v>1.2101863589652227E-2</v>
      </c>
      <c r="F16" s="153">
        <v>2.0544499196006254E-2</v>
      </c>
      <c r="G16" s="153">
        <v>1.6227990372149316E-2</v>
      </c>
      <c r="H16" s="236">
        <v>2.3765066838384512E-2</v>
      </c>
      <c r="I16" s="3"/>
      <c r="J16" s="3"/>
      <c r="K16" s="3"/>
      <c r="L16" s="3"/>
      <c r="M16" s="3"/>
    </row>
    <row r="17" spans="2:13">
      <c r="B17" s="3">
        <v>8</v>
      </c>
      <c r="C17" s="54" t="s">
        <v>93</v>
      </c>
      <c r="D17" s="153">
        <v>1.564225864466133E-3</v>
      </c>
      <c r="E17" s="153">
        <v>7.7553208821972428E-4</v>
      </c>
      <c r="F17" s="153">
        <v>4.7141219017089737E-5</v>
      </c>
      <c r="G17" s="153">
        <v>2.4593495231545906E-5</v>
      </c>
      <c r="H17" s="236">
        <v>3.0468996616943655E-5</v>
      </c>
      <c r="I17" s="3"/>
      <c r="J17" s="3"/>
      <c r="K17" s="3"/>
      <c r="L17" s="3"/>
      <c r="M17" s="3"/>
    </row>
    <row r="18" spans="2:13">
      <c r="B18" s="3">
        <v>9</v>
      </c>
      <c r="C18" s="54" t="s">
        <v>94</v>
      </c>
      <c r="D18" s="153">
        <v>5.4051421157819982E-2</v>
      </c>
      <c r="E18" s="153">
        <v>5.1835518158743273E-2</v>
      </c>
      <c r="F18" s="153">
        <v>6.4643197902564634E-2</v>
      </c>
      <c r="G18" s="153">
        <v>6.8537894054747139E-2</v>
      </c>
      <c r="H18" s="236">
        <v>9.0639696244501508E-2</v>
      </c>
      <c r="I18" s="3"/>
      <c r="J18" s="3"/>
      <c r="K18" s="3"/>
      <c r="L18" s="3"/>
      <c r="M18" s="3"/>
    </row>
    <row r="19" spans="2:13">
      <c r="B19" s="3">
        <v>10</v>
      </c>
      <c r="C19" s="54" t="s">
        <v>95</v>
      </c>
      <c r="D19" s="153">
        <v>2.9777538834409718E-4</v>
      </c>
      <c r="E19" s="153">
        <v>1.6422933300167062E-3</v>
      </c>
      <c r="F19" s="153">
        <v>3.0904510918388403E-4</v>
      </c>
      <c r="G19" s="153">
        <v>2.3681875651358024E-4</v>
      </c>
      <c r="H19" s="236">
        <v>3.4811548125853028E-4</v>
      </c>
      <c r="I19" s="3"/>
      <c r="J19" s="3"/>
      <c r="K19" s="3"/>
      <c r="L19" s="3"/>
      <c r="M19" s="3"/>
    </row>
    <row r="20" spans="2:13">
      <c r="B20" s="3">
        <v>11</v>
      </c>
      <c r="C20" s="54" t="s">
        <v>96</v>
      </c>
      <c r="D20" s="153">
        <v>0</v>
      </c>
      <c r="E20" s="153">
        <v>0</v>
      </c>
      <c r="F20" s="153">
        <v>0</v>
      </c>
      <c r="G20" s="153">
        <v>7.4920987885938269E-6</v>
      </c>
      <c r="H20" s="236">
        <v>1.5522122474657915E-6</v>
      </c>
      <c r="I20" s="3"/>
      <c r="J20" s="3"/>
      <c r="K20" s="3"/>
      <c r="L20" s="3"/>
      <c r="M20" s="3"/>
    </row>
    <row r="21" spans="2:13">
      <c r="B21" s="3">
        <v>12</v>
      </c>
      <c r="C21" s="54" t="s">
        <v>97</v>
      </c>
      <c r="D21" s="153">
        <v>0</v>
      </c>
      <c r="E21" s="153">
        <v>0</v>
      </c>
      <c r="F21" s="153">
        <v>0</v>
      </c>
      <c r="G21" s="153">
        <v>0</v>
      </c>
      <c r="H21" s="236">
        <v>0</v>
      </c>
      <c r="I21" s="3"/>
      <c r="J21" s="3"/>
      <c r="K21" s="3"/>
      <c r="L21" s="3"/>
      <c r="M21" s="3"/>
    </row>
    <row r="22" spans="2:13">
      <c r="B22" s="3">
        <v>13</v>
      </c>
      <c r="C22" s="54" t="s">
        <v>98</v>
      </c>
      <c r="D22" s="153">
        <v>9.7815690974522592E-5</v>
      </c>
      <c r="E22" s="153">
        <v>1.686916147754654E-4</v>
      </c>
      <c r="F22" s="153">
        <v>4.3280312107482293E-5</v>
      </c>
      <c r="G22" s="153">
        <v>1.5765156390487191E-4</v>
      </c>
      <c r="H22" s="236">
        <v>4.2416951824089742E-4</v>
      </c>
      <c r="I22" s="3"/>
      <c r="J22" s="3"/>
      <c r="K22" s="3"/>
      <c r="L22" s="3"/>
      <c r="M22" s="3"/>
    </row>
    <row r="23" spans="2:13">
      <c r="B23" s="3">
        <v>14</v>
      </c>
      <c r="C23" s="54" t="s">
        <v>99</v>
      </c>
      <c r="D23" s="153">
        <v>8.7862158267383948E-3</v>
      </c>
      <c r="E23" s="153">
        <v>5.6829551308160153E-4</v>
      </c>
      <c r="F23" s="153">
        <v>1.3809051693837995E-3</v>
      </c>
      <c r="G23" s="153">
        <v>4.2184414618990902E-4</v>
      </c>
      <c r="H23" s="236">
        <v>3.8389742816787601E-4</v>
      </c>
      <c r="I23" s="3"/>
      <c r="J23" s="3"/>
      <c r="K23" s="3"/>
      <c r="L23" s="3"/>
      <c r="M23" s="3"/>
    </row>
    <row r="24" spans="2:13">
      <c r="B24" s="3">
        <v>15</v>
      </c>
      <c r="C24" s="54" t="s">
        <v>100</v>
      </c>
      <c r="D24" s="153">
        <v>0</v>
      </c>
      <c r="E24" s="153">
        <v>0</v>
      </c>
      <c r="F24" s="153">
        <v>0</v>
      </c>
      <c r="G24" s="153">
        <v>0</v>
      </c>
      <c r="H24" s="236">
        <v>0</v>
      </c>
      <c r="I24" s="3"/>
      <c r="J24" s="3"/>
      <c r="K24" s="3"/>
      <c r="L24" s="3"/>
      <c r="M24" s="3"/>
    </row>
    <row r="25" spans="2:13">
      <c r="B25" s="3">
        <v>16</v>
      </c>
      <c r="C25" s="53" t="s">
        <v>101</v>
      </c>
      <c r="D25" s="153">
        <v>0</v>
      </c>
      <c r="E25" s="153">
        <v>0</v>
      </c>
      <c r="F25" s="153">
        <v>0</v>
      </c>
      <c r="G25" s="153">
        <v>0</v>
      </c>
      <c r="H25" s="236">
        <v>0</v>
      </c>
      <c r="I25" s="3"/>
      <c r="J25" s="3"/>
      <c r="K25" s="3"/>
      <c r="L25" s="3"/>
      <c r="M25" s="3"/>
    </row>
    <row r="26" spans="2:13">
      <c r="B26" s="3">
        <v>17</v>
      </c>
      <c r="C26" s="53" t="s">
        <v>102</v>
      </c>
      <c r="D26" s="153">
        <v>0</v>
      </c>
      <c r="E26" s="153">
        <v>0</v>
      </c>
      <c r="F26" s="153">
        <v>0</v>
      </c>
      <c r="G26" s="153">
        <v>0</v>
      </c>
      <c r="H26" s="236">
        <v>0</v>
      </c>
      <c r="I26" s="3"/>
      <c r="J26" s="3"/>
      <c r="K26" s="3"/>
      <c r="L26" s="3"/>
      <c r="M26" s="3"/>
    </row>
    <row r="27" spans="2:13">
      <c r="B27" s="3">
        <v>18</v>
      </c>
      <c r="C27" s="54" t="s">
        <v>103</v>
      </c>
      <c r="D27" s="153">
        <v>8.1796578387799011E-4</v>
      </c>
      <c r="E27" s="153">
        <v>1.0497791335533828E-3</v>
      </c>
      <c r="F27" s="153">
        <v>6.8082716953087117E-4</v>
      </c>
      <c r="G27" s="153">
        <v>1.6681412774045381E-3</v>
      </c>
      <c r="H27" s="236">
        <v>2.0713195619579774E-3</v>
      </c>
      <c r="I27" s="3"/>
      <c r="J27" s="3"/>
      <c r="K27" s="3"/>
      <c r="L27" s="3"/>
      <c r="M27" s="3"/>
    </row>
    <row r="28" spans="2:13">
      <c r="B28" s="3">
        <v>19</v>
      </c>
      <c r="C28" s="54" t="s">
        <v>104</v>
      </c>
      <c r="D28" s="153">
        <v>3.9818287905418838E-2</v>
      </c>
      <c r="E28" s="153">
        <v>3.8535859551106923E-2</v>
      </c>
      <c r="F28" s="153">
        <v>3.5542798234587725E-2</v>
      </c>
      <c r="G28" s="153">
        <v>3.5483508774763514E-2</v>
      </c>
      <c r="H28" s="236">
        <v>6.0474717385515998E-2</v>
      </c>
      <c r="I28" s="3"/>
      <c r="J28" s="3"/>
      <c r="K28" s="3"/>
      <c r="L28" s="3"/>
      <c r="M28" s="3"/>
    </row>
    <row r="29" spans="2:13">
      <c r="B29" s="3">
        <v>20</v>
      </c>
      <c r="C29" s="54" t="s">
        <v>105</v>
      </c>
      <c r="D29" s="153">
        <v>0</v>
      </c>
      <c r="E29" s="153">
        <v>0</v>
      </c>
      <c r="F29" s="153">
        <v>0</v>
      </c>
      <c r="G29" s="153">
        <v>0</v>
      </c>
      <c r="H29" s="236">
        <v>0</v>
      </c>
      <c r="I29" s="3"/>
      <c r="J29" s="3"/>
      <c r="K29" s="3"/>
      <c r="L29" s="3"/>
      <c r="M29" s="3"/>
    </row>
    <row r="30" spans="2:13">
      <c r="B30" s="3">
        <v>21</v>
      </c>
      <c r="C30" s="54" t="s">
        <v>106</v>
      </c>
      <c r="D30" s="153">
        <v>0</v>
      </c>
      <c r="E30" s="153">
        <v>0</v>
      </c>
      <c r="F30" s="153">
        <v>0</v>
      </c>
      <c r="G30" s="153">
        <v>0</v>
      </c>
      <c r="H30" s="236">
        <v>0</v>
      </c>
      <c r="I30" s="3"/>
      <c r="J30" s="3"/>
      <c r="K30" s="3"/>
      <c r="L30" s="3"/>
      <c r="M30" s="3"/>
    </row>
    <row r="31" spans="2:13">
      <c r="B31" s="3">
        <v>22</v>
      </c>
      <c r="C31" s="54" t="s">
        <v>107</v>
      </c>
      <c r="D31" s="153">
        <v>2.8037596126459701E-5</v>
      </c>
      <c r="E31" s="153">
        <v>0</v>
      </c>
      <c r="F31" s="153">
        <v>2.5912337578325265E-4</v>
      </c>
      <c r="G31" s="153">
        <v>0</v>
      </c>
      <c r="H31" s="236">
        <v>0</v>
      </c>
      <c r="I31" s="3"/>
      <c r="J31" s="3"/>
      <c r="K31" s="3"/>
      <c r="L31" s="3"/>
      <c r="M31" s="3"/>
    </row>
    <row r="32" spans="2:13">
      <c r="B32" s="3">
        <v>23</v>
      </c>
      <c r="C32" s="54" t="s">
        <v>108</v>
      </c>
      <c r="D32" s="153">
        <v>0</v>
      </c>
      <c r="E32" s="153">
        <v>0</v>
      </c>
      <c r="F32" s="153">
        <v>0</v>
      </c>
      <c r="G32" s="153">
        <v>0</v>
      </c>
      <c r="H32" s="236">
        <v>0</v>
      </c>
      <c r="I32" s="3"/>
      <c r="J32" s="3"/>
      <c r="K32" s="3"/>
      <c r="L32" s="3"/>
      <c r="M32" s="3"/>
    </row>
    <row r="33" spans="2:13">
      <c r="B33" s="3">
        <v>24</v>
      </c>
      <c r="C33" s="54" t="s">
        <v>109</v>
      </c>
      <c r="D33" s="153">
        <v>5.0124091455216351E-4</v>
      </c>
      <c r="E33" s="153">
        <v>1.0307167105802228E-4</v>
      </c>
      <c r="F33" s="153">
        <v>7.7962915149315071E-4</v>
      </c>
      <c r="G33" s="153">
        <v>8.2970650171773706E-4</v>
      </c>
      <c r="H33" s="236">
        <v>7.3964620400724095E-4</v>
      </c>
      <c r="I33" s="3"/>
      <c r="J33" s="3"/>
      <c r="K33" s="3"/>
      <c r="L33" s="3"/>
      <c r="M33" s="3"/>
    </row>
    <row r="34" spans="2:13">
      <c r="B34" s="3">
        <v>25</v>
      </c>
      <c r="C34" s="54" t="s">
        <v>110</v>
      </c>
      <c r="D34" s="153">
        <v>0</v>
      </c>
      <c r="E34" s="153">
        <v>0</v>
      </c>
      <c r="F34" s="153">
        <v>0</v>
      </c>
      <c r="G34" s="153">
        <v>0</v>
      </c>
      <c r="H34" s="236">
        <v>0</v>
      </c>
      <c r="I34" s="3"/>
      <c r="J34" s="3"/>
      <c r="K34" s="3"/>
      <c r="L34" s="3"/>
      <c r="M34" s="3"/>
    </row>
    <row r="35" spans="2:13">
      <c r="B35" s="3">
        <v>26</v>
      </c>
      <c r="C35" s="54" t="s">
        <v>111</v>
      </c>
      <c r="D35" s="153">
        <v>0</v>
      </c>
      <c r="E35" s="153">
        <v>0</v>
      </c>
      <c r="F35" s="153">
        <v>0</v>
      </c>
      <c r="G35" s="153">
        <v>0</v>
      </c>
      <c r="H35" s="236">
        <v>0</v>
      </c>
      <c r="I35" s="3"/>
      <c r="J35" s="3"/>
      <c r="K35" s="3"/>
      <c r="L35" s="3"/>
      <c r="M35" s="3"/>
    </row>
    <row r="36" spans="2:13">
      <c r="B36" s="3">
        <v>27</v>
      </c>
      <c r="C36" s="54" t="s">
        <v>112</v>
      </c>
      <c r="D36" s="153">
        <v>9.8888545887391679E-5</v>
      </c>
      <c r="E36" s="153">
        <v>5.9720403578557052E-5</v>
      </c>
      <c r="F36" s="153">
        <v>8.3394675702620465E-5</v>
      </c>
      <c r="G36" s="153">
        <v>1.4017862645508713E-4</v>
      </c>
      <c r="H36" s="236">
        <v>0</v>
      </c>
      <c r="I36" s="3"/>
      <c r="J36" s="3"/>
      <c r="K36" s="3"/>
      <c r="L36" s="3"/>
      <c r="M36" s="3"/>
    </row>
    <row r="37" spans="2:13">
      <c r="B37" s="3">
        <v>28</v>
      </c>
      <c r="C37" s="54" t="s">
        <v>83</v>
      </c>
      <c r="D37" s="153">
        <v>1.3860825075694462E-3</v>
      </c>
      <c r="E37" s="153">
        <v>2.8225854943574953E-3</v>
      </c>
      <c r="F37" s="153">
        <v>2.7352181820944174E-3</v>
      </c>
      <c r="G37" s="153">
        <v>2.793618091127483E-3</v>
      </c>
      <c r="H37" s="236">
        <v>2.2561232379180063E-2</v>
      </c>
      <c r="I37" s="153">
        <v>0.17503629279231436</v>
      </c>
      <c r="J37" s="153">
        <v>0.18361307113913775</v>
      </c>
      <c r="K37" s="153">
        <v>0.19261011162495548</v>
      </c>
      <c r="L37" s="153">
        <v>0.20204800709457829</v>
      </c>
      <c r="M37" s="153">
        <v>0.2119483594422126</v>
      </c>
    </row>
    <row r="38" spans="2:13" ht="15">
      <c r="B38" s="3">
        <v>29</v>
      </c>
      <c r="C38" s="55" t="s">
        <v>113</v>
      </c>
      <c r="D38" s="131">
        <f>SUM(D10:D37)</f>
        <v>0.13005315427245878</v>
      </c>
      <c r="E38" s="131">
        <f t="shared" ref="E38:M38" si="0">SUM(E10:E37)</f>
        <v>0.12503617273928622</v>
      </c>
      <c r="F38" s="131">
        <f t="shared" si="0"/>
        <v>0.14253659600291102</v>
      </c>
      <c r="G38" s="131">
        <f t="shared" si="0"/>
        <v>0.13679188674509865</v>
      </c>
      <c r="H38" s="131">
        <f t="shared" si="0"/>
        <v>0.22376100712249564</v>
      </c>
      <c r="I38" s="131">
        <f t="shared" si="0"/>
        <v>0.17503629279231436</v>
      </c>
      <c r="J38" s="131">
        <f t="shared" si="0"/>
        <v>0.18361307113913775</v>
      </c>
      <c r="K38" s="131">
        <f t="shared" si="0"/>
        <v>0.19261011162495548</v>
      </c>
      <c r="L38" s="131">
        <f t="shared" si="0"/>
        <v>0.20204800709457829</v>
      </c>
      <c r="M38" s="131">
        <f t="shared" si="0"/>
        <v>0.2119483594422126</v>
      </c>
    </row>
    <row r="39" spans="2:13">
      <c r="B39" s="3">
        <v>30</v>
      </c>
      <c r="C39" s="43" t="s">
        <v>17</v>
      </c>
      <c r="D39" s="153"/>
      <c r="E39" s="153"/>
      <c r="F39" s="153"/>
      <c r="G39" s="153"/>
      <c r="H39" s="153"/>
      <c r="I39" s="153"/>
      <c r="J39" s="153"/>
      <c r="K39" s="153"/>
      <c r="L39" s="153"/>
      <c r="M39" s="153"/>
    </row>
    <row r="40" spans="2:13" ht="15">
      <c r="B40" s="3">
        <v>31</v>
      </c>
      <c r="C40" s="22" t="s">
        <v>114</v>
      </c>
      <c r="D40" s="131">
        <f>D38-D39</f>
        <v>0.13005315427245878</v>
      </c>
      <c r="E40" s="131">
        <f t="shared" ref="E40:M40" si="1">E38-E39</f>
        <v>0.12503617273928622</v>
      </c>
      <c r="F40" s="131">
        <f t="shared" si="1"/>
        <v>0.14253659600291102</v>
      </c>
      <c r="G40" s="131">
        <f t="shared" si="1"/>
        <v>0.13679188674509865</v>
      </c>
      <c r="H40" s="131">
        <f t="shared" si="1"/>
        <v>0.22376100712249564</v>
      </c>
      <c r="I40" s="131">
        <f t="shared" si="1"/>
        <v>0.17503629279231436</v>
      </c>
      <c r="J40" s="131">
        <f t="shared" si="1"/>
        <v>0.18361307113913775</v>
      </c>
      <c r="K40" s="131">
        <f t="shared" si="1"/>
        <v>0.19261011162495548</v>
      </c>
      <c r="L40" s="131">
        <f t="shared" si="1"/>
        <v>0.20204800709457829</v>
      </c>
      <c r="M40" s="131">
        <f t="shared" si="1"/>
        <v>0.2119483594422126</v>
      </c>
    </row>
  </sheetData>
  <mergeCells count="6">
    <mergeCell ref="B7:B9"/>
    <mergeCell ref="C7:C9"/>
    <mergeCell ref="I7:M7"/>
    <mergeCell ref="B2:M2"/>
    <mergeCell ref="B3:M3"/>
    <mergeCell ref="B4:M4"/>
  </mergeCells>
  <pageMargins left="0.75" right="0.75" top="1" bottom="1" header="0.5" footer="0.5"/>
  <pageSetup paperSize="9" scale="6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22"/>
  <sheetViews>
    <sheetView showGridLines="0" zoomScale="80" zoomScaleNormal="80" zoomScaleSheetLayoutView="90" workbookViewId="0">
      <selection activeCell="D30" sqref="D30"/>
    </sheetView>
  </sheetViews>
  <sheetFormatPr defaultColWidth="9.28515625" defaultRowHeight="14.25"/>
  <cols>
    <col min="1" max="1" width="4.5703125" style="19" customWidth="1"/>
    <col min="2" max="2" width="8.7109375" style="56" customWidth="1"/>
    <col min="3" max="3" width="45.7109375" style="19" customWidth="1"/>
    <col min="4" max="8" width="15.7109375" style="19" customWidth="1"/>
    <col min="9" max="9" width="12.28515625" style="19" customWidth="1"/>
    <col min="10" max="10" width="12.28515625" style="19" bestFit="1" customWidth="1"/>
    <col min="11" max="11" width="13" style="19" customWidth="1"/>
    <col min="12" max="12" width="13.42578125" style="19" customWidth="1"/>
    <col min="13" max="13" width="12.7109375" style="19" customWidth="1"/>
    <col min="14" max="16384" width="9.28515625" style="19"/>
  </cols>
  <sheetData>
    <row r="2" spans="2:13" ht="15">
      <c r="B2" s="260" t="s">
        <v>397</v>
      </c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</row>
    <row r="3" spans="2:13" ht="15">
      <c r="B3" s="260" t="s">
        <v>379</v>
      </c>
      <c r="C3" s="260"/>
      <c r="D3" s="260"/>
      <c r="E3" s="260"/>
      <c r="F3" s="260"/>
      <c r="G3" s="260"/>
      <c r="H3" s="260"/>
      <c r="I3" s="260"/>
      <c r="J3" s="260"/>
      <c r="K3" s="260"/>
      <c r="L3" s="260"/>
      <c r="M3" s="260"/>
    </row>
    <row r="4" spans="2:13" s="4" customFormat="1" ht="15">
      <c r="B4" s="261" t="s">
        <v>399</v>
      </c>
      <c r="C4" s="261"/>
      <c r="D4" s="261"/>
      <c r="E4" s="261"/>
      <c r="F4" s="261"/>
      <c r="G4" s="261"/>
      <c r="H4" s="261"/>
      <c r="I4" s="261"/>
      <c r="J4" s="261"/>
      <c r="K4" s="261"/>
      <c r="L4" s="261"/>
      <c r="M4" s="261"/>
    </row>
    <row r="6" spans="2:13" ht="15">
      <c r="M6" s="28" t="s">
        <v>4</v>
      </c>
    </row>
    <row r="7" spans="2:13" ht="12.75" customHeight="1">
      <c r="B7" s="273" t="s">
        <v>186</v>
      </c>
      <c r="C7" s="271" t="s">
        <v>18</v>
      </c>
      <c r="D7" s="21" t="s">
        <v>380</v>
      </c>
      <c r="E7" s="21" t="s">
        <v>381</v>
      </c>
      <c r="F7" s="21" t="s">
        <v>382</v>
      </c>
      <c r="G7" s="21" t="s">
        <v>372</v>
      </c>
      <c r="H7" s="21" t="s">
        <v>373</v>
      </c>
      <c r="I7" s="264" t="s">
        <v>225</v>
      </c>
      <c r="J7" s="264"/>
      <c r="K7" s="264"/>
      <c r="L7" s="264"/>
      <c r="M7" s="264"/>
    </row>
    <row r="8" spans="2:13" ht="15">
      <c r="B8" s="273"/>
      <c r="C8" s="271"/>
      <c r="D8" s="21" t="s">
        <v>245</v>
      </c>
      <c r="E8" s="21" t="s">
        <v>245</v>
      </c>
      <c r="F8" s="21" t="s">
        <v>245</v>
      </c>
      <c r="G8" s="21" t="s">
        <v>245</v>
      </c>
      <c r="H8" s="21" t="s">
        <v>244</v>
      </c>
      <c r="I8" s="21" t="s">
        <v>374</v>
      </c>
      <c r="J8" s="21" t="s">
        <v>375</v>
      </c>
      <c r="K8" s="21" t="s">
        <v>376</v>
      </c>
      <c r="L8" s="21" t="s">
        <v>377</v>
      </c>
      <c r="M8" s="21" t="s">
        <v>378</v>
      </c>
    </row>
    <row r="9" spans="2:13" ht="15">
      <c r="B9" s="273"/>
      <c r="C9" s="271"/>
      <c r="D9" s="21" t="s">
        <v>12</v>
      </c>
      <c r="E9" s="21" t="s">
        <v>12</v>
      </c>
      <c r="F9" s="21" t="s">
        <v>12</v>
      </c>
      <c r="G9" s="21" t="s">
        <v>12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>
      <c r="B10" s="2">
        <v>1</v>
      </c>
      <c r="C10" s="54" t="s">
        <v>115</v>
      </c>
      <c r="D10" s="153">
        <v>4.7843297545218259E-2</v>
      </c>
      <c r="E10" s="153">
        <v>9.5267572526364766E-2</v>
      </c>
      <c r="F10" s="153">
        <v>9.9988268923200799E-2</v>
      </c>
      <c r="G10" s="153">
        <v>8.1487863855970247E-2</v>
      </c>
      <c r="H10" s="236">
        <v>0.12940743361844728</v>
      </c>
      <c r="I10" s="3"/>
      <c r="J10" s="3"/>
      <c r="K10" s="3"/>
      <c r="L10" s="3"/>
      <c r="M10" s="3"/>
    </row>
    <row r="11" spans="2:13">
      <c r="B11" s="2">
        <v>2</v>
      </c>
      <c r="C11" s="54" t="s">
        <v>116</v>
      </c>
      <c r="D11" s="153">
        <v>0</v>
      </c>
      <c r="E11" s="153">
        <v>2.7660124785257702E-3</v>
      </c>
      <c r="F11" s="153">
        <v>5.0170097753489038E-4</v>
      </c>
      <c r="G11" s="153">
        <v>1.0301272040610025E-4</v>
      </c>
      <c r="H11" s="236">
        <v>0</v>
      </c>
      <c r="I11" s="3"/>
      <c r="J11" s="3"/>
      <c r="K11" s="3"/>
      <c r="L11" s="3"/>
      <c r="M11" s="3"/>
    </row>
    <row r="12" spans="2:13">
      <c r="B12" s="2">
        <v>3</v>
      </c>
      <c r="C12" s="54" t="s">
        <v>117</v>
      </c>
      <c r="D12" s="153">
        <v>0.12443146627002513</v>
      </c>
      <c r="E12" s="153">
        <v>5.6677499818341165E-2</v>
      </c>
      <c r="F12" s="153">
        <v>8.4050298984875288E-2</v>
      </c>
      <c r="G12" s="153">
        <v>4.9049935734151673E-2</v>
      </c>
      <c r="H12" s="236">
        <v>0.10386921913802662</v>
      </c>
      <c r="I12" s="3"/>
      <c r="J12" s="3"/>
      <c r="K12" s="3"/>
      <c r="L12" s="3"/>
      <c r="M12" s="3"/>
    </row>
    <row r="13" spans="2:13">
      <c r="B13" s="2">
        <v>4</v>
      </c>
      <c r="C13" s="54" t="s">
        <v>118</v>
      </c>
      <c r="D13" s="153">
        <v>0</v>
      </c>
      <c r="E13" s="153">
        <v>0</v>
      </c>
      <c r="F13" s="153">
        <v>0</v>
      </c>
      <c r="G13" s="153">
        <v>0</v>
      </c>
      <c r="H13" s="236">
        <v>6.8011130404656327E-3</v>
      </c>
      <c r="I13" s="3"/>
      <c r="J13" s="3"/>
      <c r="K13" s="3"/>
      <c r="L13" s="3"/>
      <c r="M13" s="3"/>
    </row>
    <row r="14" spans="2:13">
      <c r="B14" s="2">
        <v>5</v>
      </c>
      <c r="C14" s="54" t="s">
        <v>119</v>
      </c>
      <c r="D14" s="153">
        <v>6.5794299525276075E-3</v>
      </c>
      <c r="E14" s="153">
        <v>1.41518954020172E-2</v>
      </c>
      <c r="F14" s="153">
        <v>2.5994522511621886E-2</v>
      </c>
      <c r="G14" s="153">
        <v>1.1925443443827158E-2</v>
      </c>
      <c r="H14" s="236">
        <v>2.2501902148004436E-2</v>
      </c>
      <c r="I14" s="3"/>
      <c r="J14" s="3"/>
      <c r="K14" s="3"/>
      <c r="L14" s="3"/>
      <c r="M14" s="3"/>
    </row>
    <row r="15" spans="2:13">
      <c r="B15" s="2">
        <v>6</v>
      </c>
      <c r="C15" s="54" t="s">
        <v>120</v>
      </c>
      <c r="D15" s="153">
        <v>7.6941296995158067E-4</v>
      </c>
      <c r="E15" s="153">
        <v>0</v>
      </c>
      <c r="F15" s="153">
        <v>8.7617487895186557E-5</v>
      </c>
      <c r="G15" s="153">
        <v>6.8222971432640273E-4</v>
      </c>
      <c r="H15" s="236">
        <v>0</v>
      </c>
      <c r="I15" s="3"/>
      <c r="J15" s="3"/>
      <c r="K15" s="3"/>
      <c r="L15" s="3"/>
      <c r="M15" s="3"/>
    </row>
    <row r="16" spans="2:13">
      <c r="B16" s="2">
        <v>7</v>
      </c>
      <c r="C16" s="54" t="s">
        <v>121</v>
      </c>
      <c r="D16" s="153">
        <v>1.3564288931122303E-6</v>
      </c>
      <c r="E16" s="153">
        <v>6.3442260563344E-6</v>
      </c>
      <c r="F16" s="153">
        <v>0</v>
      </c>
      <c r="G16" s="153">
        <v>0</v>
      </c>
      <c r="H16" s="236">
        <v>0</v>
      </c>
      <c r="I16" s="3"/>
      <c r="J16" s="3"/>
      <c r="K16" s="3"/>
      <c r="L16" s="3"/>
      <c r="M16" s="3"/>
    </row>
    <row r="17" spans="2:13">
      <c r="B17" s="2">
        <v>8</v>
      </c>
      <c r="C17" s="54" t="s">
        <v>122</v>
      </c>
      <c r="D17" s="153">
        <v>4.5656218367179421E-3</v>
      </c>
      <c r="E17" s="153">
        <v>6.5287934638749894E-3</v>
      </c>
      <c r="F17" s="153">
        <v>5.0476460296437556E-3</v>
      </c>
      <c r="G17" s="153">
        <v>5.4398499903745854E-3</v>
      </c>
      <c r="H17" s="236">
        <v>4.5590646202882477E-3</v>
      </c>
      <c r="I17" s="153">
        <v>0.22880616674372314</v>
      </c>
      <c r="J17" s="153">
        <v>0.34451715355695772</v>
      </c>
      <c r="K17" s="153">
        <v>0.46492120565982475</v>
      </c>
      <c r="L17" s="153">
        <v>0.46492120565982475</v>
      </c>
      <c r="M17" s="153">
        <v>0.46492120565982475</v>
      </c>
    </row>
    <row r="18" spans="2:13" ht="15">
      <c r="B18" s="2">
        <v>9</v>
      </c>
      <c r="C18" s="55" t="s">
        <v>123</v>
      </c>
      <c r="D18" s="131">
        <f>SUM(D10:D17)</f>
        <v>0.18419058500333366</v>
      </c>
      <c r="E18" s="131">
        <f t="shared" ref="E18:M18" si="0">SUM(E10:E17)</f>
        <v>0.17539811791518023</v>
      </c>
      <c r="F18" s="131">
        <f t="shared" si="0"/>
        <v>0.21567005491477179</v>
      </c>
      <c r="G18" s="131">
        <f t="shared" si="0"/>
        <v>0.14868833545905616</v>
      </c>
      <c r="H18" s="131">
        <f t="shared" si="0"/>
        <v>0.26713873256523224</v>
      </c>
      <c r="I18" s="131">
        <f t="shared" si="0"/>
        <v>0.22880616674372314</v>
      </c>
      <c r="J18" s="131">
        <f t="shared" si="0"/>
        <v>0.34451715355695772</v>
      </c>
      <c r="K18" s="131">
        <f t="shared" si="0"/>
        <v>0.46492120565982475</v>
      </c>
      <c r="L18" s="131">
        <f t="shared" si="0"/>
        <v>0.46492120565982475</v>
      </c>
      <c r="M18" s="131">
        <f t="shared" si="0"/>
        <v>0.46492120565982475</v>
      </c>
    </row>
    <row r="19" spans="2:13">
      <c r="B19" s="2"/>
      <c r="C19" s="53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2:13" ht="15">
      <c r="B20" s="2">
        <v>10</v>
      </c>
      <c r="C20" s="57" t="s">
        <v>124</v>
      </c>
      <c r="D20" s="153"/>
      <c r="E20" s="3"/>
      <c r="F20" s="3"/>
      <c r="G20" s="131">
        <f>'F4'!F21</f>
        <v>29.740000000000002</v>
      </c>
      <c r="H20" s="131">
        <f>'F4'!F30</f>
        <v>29.740000000000002</v>
      </c>
      <c r="I20" s="131">
        <f>'F4'!F39</f>
        <v>29.740000000000002</v>
      </c>
      <c r="J20" s="131">
        <f>'F4'!F48</f>
        <v>44.78</v>
      </c>
      <c r="K20" s="131">
        <f>'F4'!F57</f>
        <v>60.43</v>
      </c>
      <c r="L20" s="131">
        <f>'F4'!F66</f>
        <v>60.43</v>
      </c>
      <c r="M20" s="131">
        <f>'F4'!F75</f>
        <v>60.43</v>
      </c>
    </row>
    <row r="21" spans="2:13" ht="28.5">
      <c r="B21" s="2">
        <v>11</v>
      </c>
      <c r="C21" s="57" t="s">
        <v>125</v>
      </c>
      <c r="D21" s="154">
        <f>IFERROR(D18/D20,0)</f>
        <v>0</v>
      </c>
      <c r="E21" s="154">
        <f t="shared" ref="E21:M21" si="1">IFERROR(E18/E20,0)</f>
        <v>0</v>
      </c>
      <c r="F21" s="154">
        <f t="shared" si="1"/>
        <v>0</v>
      </c>
      <c r="G21" s="154">
        <f t="shared" si="1"/>
        <v>4.9996077827523921E-3</v>
      </c>
      <c r="H21" s="154">
        <f t="shared" si="1"/>
        <v>8.9824725139620795E-3</v>
      </c>
      <c r="I21" s="154">
        <f t="shared" si="1"/>
        <v>7.6935496551352768E-3</v>
      </c>
      <c r="J21" s="154">
        <f t="shared" si="1"/>
        <v>7.6935496551352768E-3</v>
      </c>
      <c r="K21" s="154">
        <f t="shared" si="1"/>
        <v>7.6935496551352768E-3</v>
      </c>
      <c r="L21" s="154">
        <f t="shared" si="1"/>
        <v>7.6935496551352768E-3</v>
      </c>
      <c r="M21" s="154">
        <f t="shared" si="1"/>
        <v>7.6935496551352768E-3</v>
      </c>
    </row>
    <row r="22" spans="2:13">
      <c r="B22" s="2"/>
      <c r="C22" s="53"/>
      <c r="D22" s="3"/>
      <c r="E22" s="3"/>
      <c r="F22" s="3"/>
      <c r="G22" s="3"/>
      <c r="H22" s="3"/>
      <c r="I22" s="3"/>
      <c r="J22" s="3"/>
      <c r="K22" s="3"/>
      <c r="L22" s="3"/>
      <c r="M22" s="3"/>
    </row>
  </sheetData>
  <mergeCells count="6">
    <mergeCell ref="B7:B9"/>
    <mergeCell ref="C7:C9"/>
    <mergeCell ref="I7:M7"/>
    <mergeCell ref="B2:M2"/>
    <mergeCell ref="B3:M3"/>
    <mergeCell ref="B4:M4"/>
  </mergeCells>
  <pageMargins left="0.75" right="0.75" top="1" bottom="1" header="0.5" footer="0.5"/>
  <pageSetup paperSize="9" scale="6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16"/>
  <sheetViews>
    <sheetView showGridLines="0" zoomScale="90" zoomScaleNormal="90" zoomScaleSheetLayoutView="90" workbookViewId="0">
      <selection activeCell="D30" sqref="D30"/>
    </sheetView>
  </sheetViews>
  <sheetFormatPr defaultColWidth="9.28515625" defaultRowHeight="14.25"/>
  <cols>
    <col min="1" max="1" width="4.28515625" style="4" customWidth="1"/>
    <col min="2" max="2" width="6.28515625" style="4" customWidth="1"/>
    <col min="3" max="3" width="34.5703125" style="4" customWidth="1"/>
    <col min="4" max="4" width="13.7109375" style="4" bestFit="1" customWidth="1"/>
    <col min="5" max="5" width="12.5703125" style="4" bestFit="1" customWidth="1"/>
    <col min="6" max="6" width="13.42578125" style="4" bestFit="1" customWidth="1"/>
    <col min="7" max="7" width="13.7109375" style="4" bestFit="1" customWidth="1"/>
    <col min="8" max="8" width="12.5703125" style="4" customWidth="1"/>
    <col min="9" max="9" width="11.7109375" style="4" bestFit="1" customWidth="1"/>
    <col min="10" max="10" width="13.7109375" style="4" bestFit="1" customWidth="1"/>
    <col min="11" max="16" width="11.7109375" style="4" bestFit="1" customWidth="1"/>
    <col min="17" max="16384" width="9.28515625" style="4"/>
  </cols>
  <sheetData>
    <row r="1" spans="2:13" ht="15">
      <c r="B1" s="58"/>
    </row>
    <row r="2" spans="2:13" ht="15">
      <c r="B2" s="260" t="s">
        <v>397</v>
      </c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</row>
    <row r="3" spans="2:13" ht="15">
      <c r="B3" s="260" t="s">
        <v>379</v>
      </c>
      <c r="C3" s="260"/>
      <c r="D3" s="260"/>
      <c r="E3" s="260"/>
      <c r="F3" s="260"/>
      <c r="G3" s="260"/>
      <c r="H3" s="260"/>
      <c r="I3" s="260"/>
      <c r="J3" s="260"/>
      <c r="K3" s="260"/>
      <c r="L3" s="260"/>
      <c r="M3" s="260"/>
    </row>
    <row r="4" spans="2:13" ht="15">
      <c r="B4" s="261" t="s">
        <v>400</v>
      </c>
      <c r="C4" s="261"/>
      <c r="D4" s="261"/>
      <c r="E4" s="261"/>
      <c r="F4" s="261"/>
      <c r="G4" s="261"/>
      <c r="H4" s="261"/>
      <c r="I4" s="261"/>
      <c r="J4" s="261"/>
      <c r="K4" s="261"/>
      <c r="L4" s="261"/>
      <c r="M4" s="261"/>
    </row>
    <row r="5" spans="2:13" ht="15">
      <c r="B5" s="38"/>
      <c r="C5" s="59"/>
      <c r="D5" s="59"/>
      <c r="E5" s="59"/>
      <c r="F5" s="59"/>
      <c r="G5" s="59"/>
      <c r="H5" s="59"/>
      <c r="I5" s="59"/>
      <c r="J5" s="59"/>
    </row>
    <row r="6" spans="2:13" ht="15">
      <c r="M6" s="28" t="s">
        <v>4</v>
      </c>
    </row>
    <row r="7" spans="2:13" s="19" customFormat="1" ht="15" customHeight="1">
      <c r="B7" s="274" t="s">
        <v>186</v>
      </c>
      <c r="C7" s="271" t="s">
        <v>18</v>
      </c>
      <c r="D7" s="265" t="s">
        <v>372</v>
      </c>
      <c r="E7" s="266"/>
      <c r="F7" s="267"/>
      <c r="G7" s="265" t="s">
        <v>373</v>
      </c>
      <c r="H7" s="266"/>
      <c r="I7" s="264" t="s">
        <v>225</v>
      </c>
      <c r="J7" s="264"/>
      <c r="K7" s="264"/>
      <c r="L7" s="264"/>
      <c r="M7" s="264"/>
    </row>
    <row r="8" spans="2:13" s="19" customFormat="1" ht="45">
      <c r="B8" s="275"/>
      <c r="C8" s="271"/>
      <c r="D8" s="21" t="s">
        <v>328</v>
      </c>
      <c r="E8" s="21" t="s">
        <v>245</v>
      </c>
      <c r="F8" s="21" t="s">
        <v>201</v>
      </c>
      <c r="G8" s="21" t="s">
        <v>328</v>
      </c>
      <c r="H8" s="21" t="s">
        <v>244</v>
      </c>
      <c r="I8" s="21" t="s">
        <v>374</v>
      </c>
      <c r="J8" s="21" t="s">
        <v>375</v>
      </c>
      <c r="K8" s="21" t="s">
        <v>376</v>
      </c>
      <c r="L8" s="21" t="s">
        <v>377</v>
      </c>
      <c r="M8" s="21" t="s">
        <v>378</v>
      </c>
    </row>
    <row r="9" spans="2:13" s="19" customFormat="1" ht="15">
      <c r="B9" s="276"/>
      <c r="C9" s="277"/>
      <c r="D9" s="21" t="s">
        <v>10</v>
      </c>
      <c r="E9" s="21" t="s">
        <v>12</v>
      </c>
      <c r="F9" s="21" t="s">
        <v>234</v>
      </c>
      <c r="G9" s="21" t="s">
        <v>10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 s="5" customFormat="1">
      <c r="B10" s="62">
        <v>1</v>
      </c>
      <c r="C10" s="29" t="s">
        <v>249</v>
      </c>
      <c r="D10" s="2"/>
      <c r="E10" s="29"/>
      <c r="F10" s="29"/>
      <c r="G10" s="128"/>
      <c r="H10" s="128">
        <f>E13</f>
        <v>0.18688664999999999</v>
      </c>
      <c r="I10" s="128">
        <f>H13</f>
        <v>0</v>
      </c>
      <c r="J10" s="128">
        <f>I13</f>
        <v>0</v>
      </c>
      <c r="K10" s="128">
        <f>J13</f>
        <v>0</v>
      </c>
      <c r="L10" s="128">
        <f>K13</f>
        <v>0</v>
      </c>
      <c r="M10" s="128">
        <f>L13</f>
        <v>0</v>
      </c>
    </row>
    <row r="11" spans="2:13" s="5" customFormat="1">
      <c r="B11" s="23">
        <v>2</v>
      </c>
      <c r="C11" s="29" t="s">
        <v>279</v>
      </c>
      <c r="D11" s="2"/>
      <c r="E11" s="187">
        <f>F3.1!G14</f>
        <v>0.18688664999999999</v>
      </c>
      <c r="F11" s="187">
        <f>E11</f>
        <v>0.18688664999999999</v>
      </c>
      <c r="G11" s="24"/>
      <c r="H11" s="128">
        <f>F3.1!G20</f>
        <v>0</v>
      </c>
      <c r="I11" s="128">
        <f>F3.1!G28</f>
        <v>15.04</v>
      </c>
      <c r="J11" s="128">
        <f>F3.1!G34</f>
        <v>15.65</v>
      </c>
      <c r="K11" s="128">
        <f>F3.1!G40</f>
        <v>0</v>
      </c>
      <c r="L11" s="128">
        <f>F3.1!G46</f>
        <v>0</v>
      </c>
      <c r="M11" s="128">
        <f>F3.1!G52</f>
        <v>0</v>
      </c>
    </row>
    <row r="12" spans="2:13" s="5" customFormat="1" ht="15">
      <c r="B12" s="23">
        <v>3</v>
      </c>
      <c r="C12" s="31" t="s">
        <v>216</v>
      </c>
      <c r="D12" s="150"/>
      <c r="E12" s="160">
        <f>F3.1!H14</f>
        <v>0</v>
      </c>
      <c r="F12" s="160">
        <f>E12</f>
        <v>0</v>
      </c>
      <c r="G12" s="150"/>
      <c r="H12" s="161">
        <f>F3.1!H20</f>
        <v>0</v>
      </c>
      <c r="I12" s="161">
        <f>F3.1!H28</f>
        <v>15.04</v>
      </c>
      <c r="J12" s="161">
        <f>F3.1!H34</f>
        <v>15.65</v>
      </c>
      <c r="K12" s="161">
        <f>F3.1!H40</f>
        <v>0</v>
      </c>
      <c r="L12" s="161">
        <f>F3.1!H46</f>
        <v>0</v>
      </c>
      <c r="M12" s="161">
        <f>F3.1!H52</f>
        <v>0</v>
      </c>
    </row>
    <row r="13" spans="2:13" s="5" customFormat="1" ht="15">
      <c r="B13" s="23">
        <v>4</v>
      </c>
      <c r="C13" s="29" t="s">
        <v>250</v>
      </c>
      <c r="D13" s="152">
        <f>D10+D11-D12</f>
        <v>0</v>
      </c>
      <c r="E13" s="152">
        <f>E10+E11-E12</f>
        <v>0.18688664999999999</v>
      </c>
      <c r="F13" s="152">
        <f t="shared" ref="F13:M13" si="0">F10+F11-F12</f>
        <v>0.18688664999999999</v>
      </c>
      <c r="G13" s="152">
        <f t="shared" si="0"/>
        <v>0</v>
      </c>
      <c r="H13" s="151">
        <v>0</v>
      </c>
      <c r="I13" s="152">
        <f t="shared" si="0"/>
        <v>0</v>
      </c>
      <c r="J13" s="152">
        <f t="shared" si="0"/>
        <v>0</v>
      </c>
      <c r="K13" s="152">
        <f t="shared" si="0"/>
        <v>0</v>
      </c>
      <c r="L13" s="152">
        <f t="shared" si="0"/>
        <v>0</v>
      </c>
      <c r="M13" s="152">
        <f t="shared" si="0"/>
        <v>0</v>
      </c>
    </row>
    <row r="14" spans="2:13" s="35" customFormat="1" ht="15">
      <c r="B14" s="63"/>
      <c r="C14" s="50"/>
      <c r="D14" s="60"/>
      <c r="E14" s="60"/>
      <c r="F14" s="60"/>
      <c r="G14" s="61"/>
      <c r="H14" s="26"/>
      <c r="I14" s="26"/>
      <c r="J14" s="26"/>
      <c r="K14" s="26"/>
    </row>
    <row r="16" spans="2:13">
      <c r="B16" s="64"/>
    </row>
  </sheetData>
  <mergeCells count="8">
    <mergeCell ref="B2:M2"/>
    <mergeCell ref="B3:M3"/>
    <mergeCell ref="B4:M4"/>
    <mergeCell ref="B7:B9"/>
    <mergeCell ref="C7:C9"/>
    <mergeCell ref="D7:F7"/>
    <mergeCell ref="G7:H7"/>
    <mergeCell ref="I7:M7"/>
  </mergeCells>
  <pageMargins left="1.02" right="0.25" top="1" bottom="1" header="0.25" footer="0.25"/>
  <pageSetup paperSize="9" scale="79" orientation="landscape" r:id="rId1"/>
  <headerFooter alignWithMargins="0">
    <oddHeader>&amp;F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53"/>
  <sheetViews>
    <sheetView showGridLines="0" topLeftCell="B19" zoomScale="112" zoomScaleNormal="112" zoomScaleSheetLayoutView="90" workbookViewId="0">
      <selection activeCell="G13" sqref="G13"/>
    </sheetView>
  </sheetViews>
  <sheetFormatPr defaultColWidth="9.28515625" defaultRowHeight="14.25"/>
  <cols>
    <col min="1" max="1" width="4.28515625" style="5" customWidth="1"/>
    <col min="2" max="2" width="6.28515625" style="5" customWidth="1"/>
    <col min="3" max="3" width="18.28515625" style="5" customWidth="1"/>
    <col min="4" max="4" width="21.28515625" style="5" customWidth="1"/>
    <col min="5" max="5" width="32.28515625" style="5" customWidth="1"/>
    <col min="6" max="7" width="22" style="5" customWidth="1"/>
    <col min="8" max="8" width="17.7109375" style="5" customWidth="1"/>
    <col min="9" max="9" width="35" style="5" customWidth="1"/>
    <col min="10" max="10" width="31.42578125" style="5" customWidth="1"/>
    <col min="11" max="11" width="37" style="5" customWidth="1"/>
    <col min="12" max="12" width="32.28515625" style="5" customWidth="1"/>
    <col min="13" max="13" width="13.28515625" style="5" bestFit="1" customWidth="1"/>
    <col min="14" max="14" width="12.5703125" style="5" customWidth="1"/>
    <col min="15" max="15" width="11.7109375" style="5" bestFit="1" customWidth="1"/>
    <col min="16" max="16" width="13.7109375" style="5" bestFit="1" customWidth="1"/>
    <col min="17" max="22" width="11.7109375" style="5" bestFit="1" customWidth="1"/>
    <col min="23" max="16384" width="9.28515625" style="5"/>
  </cols>
  <sheetData>
    <row r="1" spans="1:22" ht="15">
      <c r="B1" s="26"/>
    </row>
    <row r="2" spans="1:22" ht="15">
      <c r="B2" s="260" t="s">
        <v>396</v>
      </c>
      <c r="C2" s="260"/>
      <c r="D2" s="260"/>
      <c r="E2" s="260"/>
      <c r="F2" s="260"/>
      <c r="G2" s="260"/>
      <c r="H2" s="260"/>
      <c r="I2" s="260"/>
      <c r="J2" s="260"/>
      <c r="K2" s="260"/>
      <c r="L2" s="260"/>
    </row>
    <row r="3" spans="1:22" ht="15">
      <c r="B3" s="260" t="s">
        <v>379</v>
      </c>
      <c r="C3" s="260"/>
      <c r="D3" s="260"/>
      <c r="E3" s="260"/>
      <c r="F3" s="260"/>
      <c r="G3" s="260"/>
      <c r="H3" s="260"/>
      <c r="I3" s="260"/>
      <c r="J3" s="260"/>
      <c r="K3" s="260"/>
      <c r="L3" s="260"/>
    </row>
    <row r="4" spans="1:22" ht="15">
      <c r="B4" s="261" t="s">
        <v>277</v>
      </c>
      <c r="C4" s="261"/>
      <c r="D4" s="261"/>
      <c r="E4" s="261"/>
      <c r="F4" s="261"/>
      <c r="G4" s="261"/>
      <c r="H4" s="261"/>
      <c r="I4" s="261"/>
      <c r="J4" s="261"/>
      <c r="K4" s="261"/>
      <c r="L4" s="261"/>
    </row>
    <row r="5" spans="1:22" ht="15">
      <c r="K5" s="37"/>
    </row>
    <row r="6" spans="1:22" ht="60">
      <c r="B6" s="21" t="s">
        <v>186</v>
      </c>
      <c r="C6" s="25" t="s">
        <v>251</v>
      </c>
      <c r="D6" s="33" t="s">
        <v>253</v>
      </c>
      <c r="E6" s="25" t="s">
        <v>252</v>
      </c>
      <c r="F6" s="33" t="s">
        <v>255</v>
      </c>
      <c r="G6" s="33" t="s">
        <v>258</v>
      </c>
      <c r="H6" s="33" t="s">
        <v>259</v>
      </c>
      <c r="I6" s="33" t="s">
        <v>272</v>
      </c>
      <c r="J6" s="25" t="s">
        <v>254</v>
      </c>
      <c r="K6" s="33" t="s">
        <v>260</v>
      </c>
      <c r="L6" s="33" t="s">
        <v>175</v>
      </c>
      <c r="M6" s="27"/>
      <c r="N6" s="27"/>
      <c r="O6" s="27"/>
      <c r="P6" s="27"/>
    </row>
    <row r="7" spans="1:22" s="35" customFormat="1" ht="15">
      <c r="B7" s="23"/>
      <c r="C7" s="33" t="s">
        <v>372</v>
      </c>
      <c r="D7" s="32"/>
      <c r="E7" s="32"/>
      <c r="F7" s="32"/>
      <c r="G7" s="32"/>
      <c r="H7" s="32"/>
      <c r="I7" s="32"/>
      <c r="J7" s="32"/>
      <c r="K7" s="33"/>
      <c r="L7" s="34"/>
      <c r="M7" s="26"/>
      <c r="N7" s="26"/>
      <c r="O7" s="26"/>
      <c r="P7" s="26"/>
      <c r="Q7" s="26"/>
    </row>
    <row r="8" spans="1:22" ht="15">
      <c r="A8" s="183"/>
      <c r="B8" s="23">
        <v>1</v>
      </c>
      <c r="C8" s="184" t="s">
        <v>391</v>
      </c>
      <c r="D8" s="29"/>
      <c r="E8" s="29"/>
      <c r="F8" s="29"/>
      <c r="G8" s="186">
        <f>0.14144775-0.03</f>
        <v>0.11144775000000001</v>
      </c>
      <c r="H8" s="185"/>
      <c r="I8" s="29"/>
      <c r="J8" s="29"/>
      <c r="K8" s="29"/>
      <c r="L8" s="29"/>
      <c r="R8" s="183"/>
      <c r="S8" s="183"/>
      <c r="T8" s="183"/>
      <c r="U8" s="183"/>
      <c r="V8" s="183"/>
    </row>
    <row r="9" spans="1:22" ht="15">
      <c r="A9" s="183"/>
      <c r="B9" s="23">
        <v>2</v>
      </c>
      <c r="C9" s="184" t="s">
        <v>392</v>
      </c>
      <c r="D9" s="29"/>
      <c r="E9" s="183"/>
      <c r="F9" s="29"/>
      <c r="G9" s="186">
        <f>0.0954389-0.02</f>
        <v>7.5438899999999989E-2</v>
      </c>
      <c r="H9" s="185"/>
      <c r="I9" s="183"/>
      <c r="J9" s="29"/>
      <c r="K9" s="29"/>
      <c r="L9" s="29"/>
      <c r="R9" s="183"/>
      <c r="S9" s="183"/>
      <c r="T9" s="183"/>
      <c r="U9" s="183"/>
      <c r="V9" s="183"/>
    </row>
    <row r="10" spans="1:22">
      <c r="B10" s="23">
        <v>1</v>
      </c>
      <c r="C10" s="23"/>
      <c r="D10" s="29"/>
      <c r="E10" s="29"/>
      <c r="F10" s="29"/>
      <c r="G10" s="29"/>
      <c r="H10" s="29"/>
      <c r="I10" s="29"/>
      <c r="J10" s="29"/>
      <c r="K10" s="29"/>
      <c r="L10" s="29"/>
    </row>
    <row r="11" spans="1:22">
      <c r="B11" s="23">
        <v>2</v>
      </c>
      <c r="C11" s="23"/>
      <c r="D11" s="29"/>
      <c r="E11" s="29"/>
      <c r="F11" s="29"/>
      <c r="G11" s="29"/>
      <c r="H11" s="29"/>
      <c r="I11" s="29"/>
      <c r="J11" s="29"/>
      <c r="K11" s="29"/>
      <c r="L11" s="29"/>
    </row>
    <row r="12" spans="1:22">
      <c r="B12" s="23">
        <v>3</v>
      </c>
      <c r="C12" s="23"/>
      <c r="D12" s="29"/>
      <c r="E12" s="29"/>
      <c r="F12" s="29"/>
      <c r="G12" s="29"/>
      <c r="H12" s="29"/>
      <c r="I12" s="29"/>
      <c r="J12" s="29"/>
      <c r="K12" s="29"/>
      <c r="L12" s="29"/>
    </row>
    <row r="13" spans="1:22">
      <c r="B13" s="29"/>
      <c r="C13" s="29" t="s">
        <v>9</v>
      </c>
      <c r="D13" s="29"/>
      <c r="E13" s="29"/>
      <c r="F13" s="29">
        <v>0</v>
      </c>
      <c r="G13" s="149">
        <v>0.18688664999999999</v>
      </c>
      <c r="H13" s="29">
        <v>0</v>
      </c>
      <c r="I13" s="29"/>
      <c r="J13" s="29"/>
      <c r="K13" s="29"/>
      <c r="L13" s="29"/>
    </row>
    <row r="14" spans="1:22" ht="15">
      <c r="B14" s="29"/>
      <c r="C14" s="25" t="s">
        <v>127</v>
      </c>
      <c r="D14" s="162"/>
      <c r="E14" s="149"/>
      <c r="F14" s="132">
        <f>F13</f>
        <v>0</v>
      </c>
      <c r="G14" s="132">
        <f t="shared" ref="G14:H14" si="0">G13</f>
        <v>0.18688664999999999</v>
      </c>
      <c r="H14" s="132">
        <f t="shared" si="0"/>
        <v>0</v>
      </c>
      <c r="I14" s="29"/>
      <c r="J14" s="29"/>
      <c r="K14" s="29"/>
      <c r="L14" s="29"/>
    </row>
    <row r="15" spans="1:22" ht="15">
      <c r="B15" s="23"/>
      <c r="C15" s="33" t="s">
        <v>373</v>
      </c>
      <c r="D15" s="149"/>
      <c r="E15" s="149"/>
      <c r="F15" s="149"/>
      <c r="G15" s="149"/>
      <c r="H15" s="149"/>
      <c r="I15" s="29"/>
      <c r="J15" s="29"/>
      <c r="K15" s="29"/>
      <c r="L15" s="29"/>
    </row>
    <row r="16" spans="1:22">
      <c r="B16" s="23">
        <v>1</v>
      </c>
      <c r="C16" s="23"/>
      <c r="D16" s="149"/>
      <c r="E16" s="149"/>
      <c r="F16" s="149"/>
      <c r="G16" s="149"/>
      <c r="H16" s="149"/>
      <c r="I16" s="29"/>
      <c r="J16" s="29"/>
      <c r="K16" s="29"/>
      <c r="L16" s="29"/>
    </row>
    <row r="17" spans="2:12">
      <c r="B17" s="23">
        <v>2</v>
      </c>
      <c r="C17" s="23"/>
      <c r="D17" s="149"/>
      <c r="E17" s="149"/>
      <c r="F17" s="149"/>
      <c r="G17" s="149"/>
      <c r="H17" s="149"/>
      <c r="I17" s="29"/>
      <c r="J17" s="29"/>
      <c r="K17" s="29"/>
      <c r="L17" s="29"/>
    </row>
    <row r="18" spans="2:12">
      <c r="B18" s="23">
        <v>3</v>
      </c>
      <c r="C18" s="23"/>
      <c r="D18" s="149"/>
      <c r="E18" s="149"/>
      <c r="F18" s="149"/>
      <c r="G18" s="149"/>
      <c r="H18" s="149"/>
      <c r="I18" s="29"/>
      <c r="J18" s="29"/>
      <c r="K18" s="29"/>
      <c r="L18" s="29"/>
    </row>
    <row r="19" spans="2:12">
      <c r="B19" s="29"/>
      <c r="C19" s="29" t="s">
        <v>9</v>
      </c>
      <c r="D19" s="149"/>
      <c r="E19" s="149"/>
      <c r="F19" s="149"/>
      <c r="G19" s="149"/>
      <c r="H19" s="149"/>
      <c r="I19" s="29"/>
      <c r="J19" s="29"/>
      <c r="K19" s="29"/>
      <c r="L19" s="29"/>
    </row>
    <row r="20" spans="2:12" ht="15">
      <c r="B20" s="29"/>
      <c r="C20" s="25" t="s">
        <v>127</v>
      </c>
      <c r="D20" s="162"/>
      <c r="E20" s="149"/>
      <c r="F20" s="132">
        <f>F19</f>
        <v>0</v>
      </c>
      <c r="G20" s="132">
        <f t="shared" ref="G20:H20" si="1">G19</f>
        <v>0</v>
      </c>
      <c r="H20" s="132">
        <f t="shared" si="1"/>
        <v>0</v>
      </c>
      <c r="I20" s="29"/>
      <c r="J20" s="29"/>
      <c r="K20" s="29"/>
      <c r="L20" s="29"/>
    </row>
    <row r="21" spans="2:12" ht="15">
      <c r="B21" s="23"/>
      <c r="C21" s="33" t="s">
        <v>374</v>
      </c>
      <c r="D21" s="149"/>
      <c r="E21" s="149"/>
      <c r="F21" s="149"/>
      <c r="G21" s="149"/>
      <c r="H21" s="149"/>
      <c r="I21" s="29"/>
      <c r="J21" s="29"/>
      <c r="K21" s="29"/>
      <c r="L21" s="29"/>
    </row>
    <row r="22" spans="2:12">
      <c r="B22" s="23">
        <v>1</v>
      </c>
      <c r="C22" s="23"/>
      <c r="D22" s="149"/>
      <c r="E22" s="149"/>
      <c r="F22" s="149"/>
      <c r="G22" s="149"/>
      <c r="H22" s="149"/>
      <c r="I22" s="29"/>
      <c r="J22" s="29"/>
      <c r="K22" s="29"/>
      <c r="L22" s="29"/>
    </row>
    <row r="23" spans="2:12">
      <c r="B23" s="23">
        <v>2</v>
      </c>
      <c r="C23" s="23"/>
      <c r="D23" s="149"/>
      <c r="E23" s="149"/>
      <c r="F23" s="149"/>
      <c r="G23" s="149"/>
      <c r="H23" s="149"/>
      <c r="I23" s="29"/>
      <c r="J23" s="29"/>
      <c r="K23" s="29"/>
      <c r="L23" s="29"/>
    </row>
    <row r="24" spans="2:12" ht="15">
      <c r="B24" s="23">
        <v>3</v>
      </c>
      <c r="C24" s="23"/>
      <c r="D24" s="149"/>
      <c r="E24" s="162" t="s">
        <v>398</v>
      </c>
      <c r="F24" s="149"/>
      <c r="G24" s="149">
        <v>0.04</v>
      </c>
      <c r="H24" s="149">
        <v>0.04</v>
      </c>
      <c r="I24" s="29"/>
      <c r="J24" s="29"/>
      <c r="K24" s="29"/>
      <c r="L24" s="29"/>
    </row>
    <row r="25" spans="2:12">
      <c r="B25" s="29"/>
      <c r="C25" s="29" t="s">
        <v>9</v>
      </c>
      <c r="D25" s="149"/>
      <c r="E25" s="149"/>
      <c r="F25" s="149"/>
      <c r="G25" s="149">
        <v>15</v>
      </c>
      <c r="H25" s="149">
        <v>15</v>
      </c>
      <c r="I25" s="29"/>
      <c r="J25" s="29"/>
      <c r="K25" s="29"/>
      <c r="L25" s="29"/>
    </row>
    <row r="26" spans="2:12">
      <c r="B26" s="29"/>
      <c r="C26" s="29"/>
      <c r="D26" s="149"/>
      <c r="E26" s="149"/>
      <c r="F26" s="149"/>
      <c r="G26" s="149"/>
      <c r="H26" s="149"/>
      <c r="I26" s="29"/>
      <c r="J26" s="29"/>
      <c r="K26" s="29"/>
      <c r="L26" s="29"/>
    </row>
    <row r="27" spans="2:12">
      <c r="B27" s="29"/>
      <c r="C27" s="29"/>
      <c r="D27" s="149"/>
      <c r="E27" s="149"/>
      <c r="F27" s="149">
        <v>0</v>
      </c>
      <c r="G27" s="149">
        <v>15.04</v>
      </c>
      <c r="H27" s="149">
        <v>15.04</v>
      </c>
      <c r="I27" s="29"/>
      <c r="J27" s="29"/>
      <c r="K27" s="29"/>
      <c r="L27" s="29"/>
    </row>
    <row r="28" spans="2:12" ht="15">
      <c r="B28" s="29"/>
      <c r="C28" s="25" t="s">
        <v>127</v>
      </c>
      <c r="D28" s="162"/>
      <c r="E28" s="149"/>
      <c r="F28" s="132">
        <f>F27</f>
        <v>0</v>
      </c>
      <c r="G28" s="132">
        <f>G27</f>
        <v>15.04</v>
      </c>
      <c r="H28" s="132">
        <f>H27</f>
        <v>15.04</v>
      </c>
      <c r="I28" s="29"/>
      <c r="J28" s="29"/>
      <c r="K28" s="29"/>
      <c r="L28" s="29"/>
    </row>
    <row r="29" spans="2:12" ht="15">
      <c r="B29" s="23"/>
      <c r="C29" s="33" t="s">
        <v>375</v>
      </c>
      <c r="D29" s="149"/>
      <c r="E29" s="149"/>
      <c r="F29" s="149"/>
      <c r="G29" s="149"/>
      <c r="H29" s="149"/>
      <c r="I29" s="29"/>
      <c r="J29" s="29"/>
      <c r="K29" s="29"/>
      <c r="L29" s="29"/>
    </row>
    <row r="30" spans="2:12">
      <c r="B30" s="23">
        <v>1</v>
      </c>
      <c r="C30" s="23"/>
      <c r="D30" s="149"/>
      <c r="E30" s="149"/>
      <c r="F30" s="149"/>
      <c r="G30" s="149"/>
      <c r="H30" s="149"/>
      <c r="I30" s="29"/>
      <c r="J30" s="29"/>
      <c r="K30" s="29"/>
      <c r="L30" s="29"/>
    </row>
    <row r="31" spans="2:12">
      <c r="B31" s="23">
        <v>2</v>
      </c>
      <c r="C31" s="23"/>
      <c r="D31" s="149"/>
      <c r="E31" s="149"/>
      <c r="F31" s="149"/>
      <c r="G31" s="149"/>
      <c r="H31" s="149"/>
      <c r="I31" s="29"/>
      <c r="J31" s="29"/>
      <c r="K31" s="29"/>
      <c r="L31" s="29"/>
    </row>
    <row r="32" spans="2:12">
      <c r="B32" s="23">
        <v>3</v>
      </c>
      <c r="C32" s="23"/>
      <c r="D32" s="149"/>
      <c r="E32" s="149"/>
      <c r="F32" s="149"/>
      <c r="G32" s="149"/>
      <c r="H32" s="149"/>
      <c r="I32" s="29"/>
      <c r="J32" s="29"/>
      <c r="K32" s="29"/>
      <c r="L32" s="29"/>
    </row>
    <row r="33" spans="2:12">
      <c r="B33" s="29"/>
      <c r="C33" s="29" t="s">
        <v>9</v>
      </c>
      <c r="D33" s="149"/>
      <c r="E33" s="149"/>
      <c r="F33" s="149"/>
      <c r="G33" s="149">
        <v>15.65</v>
      </c>
      <c r="H33" s="149">
        <v>15.65</v>
      </c>
      <c r="I33" s="29"/>
      <c r="J33" s="29"/>
      <c r="K33" s="29"/>
      <c r="L33" s="29"/>
    </row>
    <row r="34" spans="2:12" ht="15">
      <c r="B34" s="29"/>
      <c r="C34" s="25" t="s">
        <v>127</v>
      </c>
      <c r="D34" s="162"/>
      <c r="E34" s="149"/>
      <c r="F34" s="132">
        <f>F33</f>
        <v>0</v>
      </c>
      <c r="G34" s="132">
        <f t="shared" ref="G34:H34" si="2">G33</f>
        <v>15.65</v>
      </c>
      <c r="H34" s="132">
        <f t="shared" si="2"/>
        <v>15.65</v>
      </c>
      <c r="I34" s="29"/>
      <c r="J34" s="29"/>
      <c r="K34" s="29"/>
      <c r="L34" s="29"/>
    </row>
    <row r="35" spans="2:12" ht="15">
      <c r="B35" s="23"/>
      <c r="C35" s="33" t="s">
        <v>376</v>
      </c>
      <c r="D35" s="149"/>
      <c r="E35" s="149"/>
      <c r="F35" s="149"/>
      <c r="G35" s="149"/>
      <c r="H35" s="149"/>
      <c r="I35" s="29"/>
      <c r="J35" s="29"/>
      <c r="K35" s="29"/>
      <c r="L35" s="29"/>
    </row>
    <row r="36" spans="2:12">
      <c r="B36" s="23">
        <v>1</v>
      </c>
      <c r="C36" s="23"/>
      <c r="D36" s="149"/>
      <c r="E36" s="149"/>
      <c r="F36" s="149"/>
      <c r="G36" s="149"/>
      <c r="H36" s="149"/>
      <c r="I36" s="29"/>
      <c r="J36" s="29"/>
      <c r="K36" s="29"/>
      <c r="L36" s="29"/>
    </row>
    <row r="37" spans="2:12">
      <c r="B37" s="23">
        <v>2</v>
      </c>
      <c r="C37" s="23"/>
      <c r="D37" s="149"/>
      <c r="E37" s="149"/>
      <c r="F37" s="149"/>
      <c r="G37" s="149"/>
      <c r="H37" s="149"/>
      <c r="I37" s="29"/>
      <c r="J37" s="29"/>
      <c r="K37" s="29"/>
      <c r="L37" s="29"/>
    </row>
    <row r="38" spans="2:12">
      <c r="B38" s="23">
        <v>3</v>
      </c>
      <c r="C38" s="23"/>
      <c r="D38" s="149"/>
      <c r="E38" s="149"/>
      <c r="F38" s="149"/>
      <c r="G38" s="149"/>
      <c r="H38" s="149"/>
      <c r="I38" s="29"/>
      <c r="J38" s="29"/>
      <c r="K38" s="29"/>
      <c r="L38" s="29"/>
    </row>
    <row r="39" spans="2:12">
      <c r="B39" s="29"/>
      <c r="C39" s="29" t="s">
        <v>9</v>
      </c>
      <c r="D39" s="149"/>
      <c r="E39" s="149"/>
      <c r="F39" s="149"/>
      <c r="G39" s="149"/>
      <c r="H39" s="149"/>
      <c r="I39" s="29"/>
      <c r="J39" s="29"/>
      <c r="K39" s="29"/>
      <c r="L39" s="29"/>
    </row>
    <row r="40" spans="2:12" ht="15">
      <c r="B40" s="29"/>
      <c r="C40" s="25" t="s">
        <v>127</v>
      </c>
      <c r="D40" s="162"/>
      <c r="E40" s="149"/>
      <c r="F40" s="132">
        <f>F39</f>
        <v>0</v>
      </c>
      <c r="G40" s="132">
        <f t="shared" ref="G40:H40" si="3">G39</f>
        <v>0</v>
      </c>
      <c r="H40" s="132">
        <f t="shared" si="3"/>
        <v>0</v>
      </c>
      <c r="I40" s="29"/>
      <c r="J40" s="29"/>
      <c r="K40" s="29"/>
      <c r="L40" s="29"/>
    </row>
    <row r="41" spans="2:12" ht="15">
      <c r="B41" s="23"/>
      <c r="C41" s="33" t="s">
        <v>377</v>
      </c>
      <c r="D41" s="149"/>
      <c r="E41" s="149"/>
      <c r="F41" s="149"/>
      <c r="G41" s="149"/>
      <c r="H41" s="149"/>
      <c r="I41" s="29"/>
      <c r="J41" s="29"/>
      <c r="K41" s="29"/>
      <c r="L41" s="29"/>
    </row>
    <row r="42" spans="2:12">
      <c r="B42" s="23">
        <v>1</v>
      </c>
      <c r="C42" s="23"/>
      <c r="D42" s="149"/>
      <c r="E42" s="149"/>
      <c r="F42" s="149"/>
      <c r="G42" s="149"/>
      <c r="H42" s="149"/>
      <c r="I42" s="29"/>
      <c r="J42" s="29"/>
      <c r="K42" s="29"/>
      <c r="L42" s="29"/>
    </row>
    <row r="43" spans="2:12">
      <c r="B43" s="23">
        <v>2</v>
      </c>
      <c r="C43" s="23"/>
      <c r="D43" s="149"/>
      <c r="E43" s="149"/>
      <c r="F43" s="149"/>
      <c r="G43" s="149"/>
      <c r="H43" s="149"/>
      <c r="I43" s="29"/>
      <c r="J43" s="29"/>
      <c r="K43" s="29"/>
      <c r="L43" s="29"/>
    </row>
    <row r="44" spans="2:12">
      <c r="B44" s="23">
        <v>3</v>
      </c>
      <c r="C44" s="23"/>
      <c r="D44" s="149"/>
      <c r="E44" s="149"/>
      <c r="F44" s="149"/>
      <c r="G44" s="149"/>
      <c r="H44" s="149"/>
      <c r="I44" s="29"/>
      <c r="J44" s="29"/>
      <c r="K44" s="29"/>
      <c r="L44" s="29"/>
    </row>
    <row r="45" spans="2:12">
      <c r="B45" s="29"/>
      <c r="C45" s="29" t="s">
        <v>9</v>
      </c>
      <c r="D45" s="149"/>
      <c r="E45" s="149"/>
      <c r="F45" s="149"/>
      <c r="G45" s="149"/>
      <c r="H45" s="149"/>
      <c r="I45" s="29"/>
      <c r="J45" s="29"/>
      <c r="K45" s="29"/>
      <c r="L45" s="29"/>
    </row>
    <row r="46" spans="2:12" ht="15">
      <c r="B46" s="29"/>
      <c r="C46" s="25" t="s">
        <v>127</v>
      </c>
      <c r="D46" s="162"/>
      <c r="E46" s="149"/>
      <c r="F46" s="132">
        <f>F45</f>
        <v>0</v>
      </c>
      <c r="G46" s="132">
        <f t="shared" ref="G46:H46" si="4">G45</f>
        <v>0</v>
      </c>
      <c r="H46" s="132">
        <f t="shared" si="4"/>
        <v>0</v>
      </c>
      <c r="I46" s="29"/>
      <c r="J46" s="29"/>
      <c r="K46" s="29"/>
      <c r="L46" s="29"/>
    </row>
    <row r="47" spans="2:12" ht="15">
      <c r="B47" s="23"/>
      <c r="C47" s="33" t="s">
        <v>378</v>
      </c>
      <c r="D47" s="149"/>
      <c r="E47" s="149"/>
      <c r="F47" s="149"/>
      <c r="G47" s="149"/>
      <c r="H47" s="149"/>
      <c r="I47" s="29"/>
      <c r="J47" s="29"/>
      <c r="K47" s="29"/>
      <c r="L47" s="29"/>
    </row>
    <row r="48" spans="2:12">
      <c r="B48" s="23">
        <v>1</v>
      </c>
      <c r="C48" s="23"/>
      <c r="D48" s="149"/>
      <c r="E48" s="149"/>
      <c r="F48" s="149"/>
      <c r="G48" s="149"/>
      <c r="H48" s="149"/>
      <c r="I48" s="29"/>
      <c r="J48" s="29"/>
      <c r="K48" s="29"/>
      <c r="L48" s="29"/>
    </row>
    <row r="49" spans="2:12">
      <c r="B49" s="23">
        <v>2</v>
      </c>
      <c r="C49" s="23"/>
      <c r="D49" s="149"/>
      <c r="E49" s="149"/>
      <c r="F49" s="149"/>
      <c r="G49" s="149"/>
      <c r="H49" s="149"/>
      <c r="I49" s="29"/>
      <c r="J49" s="29"/>
      <c r="K49" s="29"/>
      <c r="L49" s="29"/>
    </row>
    <row r="50" spans="2:12">
      <c r="B50" s="23">
        <v>3</v>
      </c>
      <c r="C50" s="23"/>
      <c r="D50" s="149"/>
      <c r="E50" s="149"/>
      <c r="F50" s="149"/>
      <c r="G50" s="149"/>
      <c r="H50" s="149"/>
      <c r="I50" s="29"/>
      <c r="J50" s="29"/>
      <c r="K50" s="29"/>
      <c r="L50" s="29"/>
    </row>
    <row r="51" spans="2:12">
      <c r="B51" s="29"/>
      <c r="C51" s="29" t="s">
        <v>9</v>
      </c>
      <c r="D51" s="149"/>
      <c r="E51" s="149"/>
      <c r="F51" s="149"/>
      <c r="G51" s="149"/>
      <c r="H51" s="149"/>
      <c r="I51" s="29"/>
      <c r="J51" s="29"/>
      <c r="K51" s="29"/>
      <c r="L51" s="29"/>
    </row>
    <row r="52" spans="2:12" ht="15">
      <c r="B52" s="29"/>
      <c r="C52" s="25" t="s">
        <v>127</v>
      </c>
      <c r="D52" s="132">
        <f>SUM(D48:D51)</f>
        <v>0</v>
      </c>
      <c r="E52" s="149"/>
      <c r="F52" s="132">
        <f>F51</f>
        <v>0</v>
      </c>
      <c r="G52" s="132">
        <f t="shared" ref="G52:H52" si="5">G51</f>
        <v>0</v>
      </c>
      <c r="H52" s="132">
        <f t="shared" si="5"/>
        <v>0</v>
      </c>
      <c r="I52" s="29"/>
      <c r="J52" s="29"/>
      <c r="K52" s="29"/>
      <c r="L52" s="29"/>
    </row>
    <row r="53" spans="2:12">
      <c r="B53" s="63" t="s">
        <v>256</v>
      </c>
      <c r="C53" s="51" t="s">
        <v>257</v>
      </c>
    </row>
  </sheetData>
  <mergeCells count="3">
    <mergeCell ref="B2:L2"/>
    <mergeCell ref="B3:L3"/>
    <mergeCell ref="B4:L4"/>
  </mergeCells>
  <pageMargins left="1.02" right="0.25" top="1" bottom="1" header="0.25" footer="0.25"/>
  <pageSetup paperSize="9" scale="48" orientation="landscape" r:id="rId1"/>
  <headerFooter alignWithMargins="0">
    <oddHeader>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1</vt:i4>
      </vt:variant>
    </vt:vector>
  </HeadingPairs>
  <TitlesOfParts>
    <vt:vector size="20" baseType="lpstr">
      <vt:lpstr>Title</vt:lpstr>
      <vt:lpstr>Checklist</vt:lpstr>
      <vt:lpstr>F1</vt:lpstr>
      <vt:lpstr>F2</vt:lpstr>
      <vt:lpstr>F2.1</vt:lpstr>
      <vt:lpstr>F2.2</vt:lpstr>
      <vt:lpstr>F2.3</vt:lpstr>
      <vt:lpstr>F3</vt:lpstr>
      <vt:lpstr>F3.1</vt:lpstr>
      <vt:lpstr>F3.2</vt:lpstr>
      <vt:lpstr>F4</vt:lpstr>
      <vt:lpstr>F5</vt:lpstr>
      <vt:lpstr>F6</vt:lpstr>
      <vt:lpstr>F7</vt:lpstr>
      <vt:lpstr>F8</vt:lpstr>
      <vt:lpstr>F9</vt:lpstr>
      <vt:lpstr>F13</vt:lpstr>
      <vt:lpstr>F14</vt:lpstr>
      <vt:lpstr>F15</vt:lpstr>
      <vt:lpstr>Checklist!Print_Area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Palaniappan M</dc:creator>
  <cp:lastModifiedBy>acer</cp:lastModifiedBy>
  <cp:lastPrinted>2024-09-21T06:05:58Z</cp:lastPrinted>
  <dcterms:created xsi:type="dcterms:W3CDTF">2004-07-28T05:30:50Z</dcterms:created>
  <dcterms:modified xsi:type="dcterms:W3CDTF">2024-09-22T12:52:15Z</dcterms:modified>
</cp:coreProperties>
</file>