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115" windowHeight="7500"/>
  </bookViews>
  <sheets>
    <sheet name="F14" sheetId="1" r:id="rId1"/>
    <sheet name="Revenue" sheetId="2" r:id="rId2"/>
    <sheet name="Share of capacity" sheetId="3" r:id="rId3"/>
  </sheets>
  <externalReferences>
    <externalReference r:id="rId4"/>
    <externalReference r:id="rId5"/>
    <externalReference r:id="rId6"/>
  </externalReferences>
  <definedNames>
    <definedName name="__123Graph_A" hidden="1">[1]CE!#REF!</definedName>
    <definedName name="__123Graph_ASTNPLF" hidden="1">[1]CE!#REF!</definedName>
    <definedName name="__123Graph_B" hidden="1">[1]CE!#REF!</definedName>
    <definedName name="__123Graph_BSTNPLF" hidden="1">[1]CE!#REF!</definedName>
    <definedName name="__123Graph_C" hidden="1">[1]CE!#REF!</definedName>
    <definedName name="__123Graph_CSTNPLF" hidden="1">[1]CE!#REF!</definedName>
    <definedName name="__123Graph_X" hidden="1">[1]CE!#REF!</definedName>
    <definedName name="__123Graph_XSTNPLF" hidden="1">[1]CE!#REF!</definedName>
    <definedName name="_Fill" hidden="1">#REF!</definedName>
    <definedName name="_Order1" hidden="1">255</definedName>
    <definedName name="new" hidden="1">[2]CE!#REF!</definedName>
    <definedName name="xxxx" hidden="1">[3]CE!#REF!</definedName>
  </definedNames>
  <calcPr calcId="144525" iterate="1"/>
</workbook>
</file>

<file path=xl/calcChain.xml><?xml version="1.0" encoding="utf-8"?>
<calcChain xmlns="http://schemas.openxmlformats.org/spreadsheetml/2006/main">
  <c r="C7" i="3"/>
  <c r="F7" s="1"/>
  <c r="C5"/>
  <c r="F6" s="1"/>
  <c r="E14" i="1"/>
  <c r="N14"/>
  <c r="G16"/>
  <c r="G12"/>
  <c r="G10"/>
  <c r="F12" i="2"/>
  <c r="F10"/>
  <c r="E12" i="1" s="1"/>
  <c r="F7" i="2"/>
  <c r="L12" i="1" s="1"/>
  <c r="F5" i="2"/>
  <c r="K12" i="1" s="1"/>
  <c r="F5" i="3" l="1"/>
  <c r="F9"/>
  <c r="G9" s="1"/>
  <c r="C9"/>
  <c r="F16" i="1"/>
  <c r="G7" i="3" l="1"/>
  <c r="H14" i="1" s="1"/>
  <c r="G6" i="3"/>
  <c r="H12" i="1" s="1"/>
  <c r="G5" i="3"/>
  <c r="H10" i="1" s="1"/>
  <c r="H16" s="1"/>
  <c r="D8" i="2"/>
  <c r="E12"/>
  <c r="E10"/>
  <c r="D9"/>
  <c r="C14" i="1" s="1"/>
  <c r="E7" i="2"/>
  <c r="E5"/>
  <c r="K10" i="1" s="1"/>
  <c r="K16" s="1"/>
  <c r="D6" i="2"/>
  <c r="E6" l="1"/>
  <c r="M10" i="1" s="1"/>
  <c r="F6" i="2"/>
  <c r="M12" i="1" s="1"/>
  <c r="E10"/>
  <c r="E16" s="1"/>
  <c r="L10"/>
  <c r="L16" s="1"/>
  <c r="D14" i="2"/>
  <c r="D19" s="1"/>
  <c r="F8"/>
  <c r="E8"/>
  <c r="C10" i="1" l="1"/>
  <c r="C16" s="1"/>
  <c r="J10"/>
  <c r="N10" s="1"/>
  <c r="J12"/>
  <c r="C12"/>
  <c r="M16"/>
  <c r="F14" i="2"/>
  <c r="E14"/>
  <c r="J16" i="1" l="1"/>
  <c r="N12"/>
  <c r="N16"/>
</calcChain>
</file>

<file path=xl/sharedStrings.xml><?xml version="1.0" encoding="utf-8"?>
<sst xmlns="http://schemas.openxmlformats.org/spreadsheetml/2006/main" count="53" uniqueCount="44">
  <si>
    <t>Total</t>
  </si>
  <si>
    <t>Revenue from Fuel Surcharge</t>
  </si>
  <si>
    <t>Revenue from Energy Charges</t>
  </si>
  <si>
    <t xml:space="preserve">Revenue from Fixed / Capacity Charges </t>
  </si>
  <si>
    <t>Item 3 (specify)</t>
  </si>
  <si>
    <t>Share of Capacity (MW/%)</t>
  </si>
  <si>
    <t>Sales in MU</t>
  </si>
  <si>
    <t>Fuel surcharge per unit, if any (Rs./kWh)</t>
  </si>
  <si>
    <t>Fixed / Capacity Charges (Rs. Crore / year)</t>
  </si>
  <si>
    <t>Full year revenue (Rs. Crore)</t>
  </si>
  <si>
    <t>Relevant sales &amp; load/demand data for revenue calculation</t>
  </si>
  <si>
    <t xml:space="preserve">Components of tariff </t>
  </si>
  <si>
    <t>Beneficiary</t>
  </si>
  <si>
    <t>(Rs. Crore)</t>
  </si>
  <si>
    <t>Form 14: Revenue from Sale of Electricity</t>
  </si>
  <si>
    <t>FY 2022-23</t>
  </si>
  <si>
    <t>TSSPDCL</t>
  </si>
  <si>
    <t>TSNPDCL</t>
  </si>
  <si>
    <t>POWER COMPANY OF KARNATAKA LIMITED (KARNATAKA ESCOMs)</t>
  </si>
  <si>
    <t>Energy charges</t>
  </si>
  <si>
    <t>Fuel surcharge (net off fuel savings )</t>
  </si>
  <si>
    <t>Rs. In Crs.</t>
  </si>
  <si>
    <t>Particulars</t>
  </si>
  <si>
    <t>Incentive Amount</t>
  </si>
  <si>
    <t>Fixed charges (net off non-tariff income, Diff. FC due to MTR) (excluding Ktk)</t>
  </si>
  <si>
    <t>Water charges-TS</t>
  </si>
  <si>
    <t>Water charges-Ktk</t>
  </si>
  <si>
    <t>Additional pension liab.</t>
  </si>
  <si>
    <t>Total Revenue</t>
  </si>
  <si>
    <t>Karnataka FC (net off non-tariff income, Diff. FC due to MTR)</t>
  </si>
  <si>
    <t>Others (Water charges, Addl'n pension liab., Incentive Amount)</t>
  </si>
  <si>
    <t>Revenue from Any Other Charge (Water charges, Addl'n pension liab., Incentive Amount)</t>
  </si>
  <si>
    <t>Energy Charges (incld. Fuel surcharge) (Rs./kWh)</t>
  </si>
  <si>
    <t>TSGENCO Capacity</t>
  </si>
  <si>
    <t>TSDISCOMs</t>
  </si>
  <si>
    <t>PCKL</t>
  </si>
  <si>
    <t>% of capacity</t>
  </si>
  <si>
    <t>Customer</t>
  </si>
  <si>
    <t>Capacity</t>
  </si>
  <si>
    <t>Revenue pertaining to FY 2019 - 22 claimed 
based on MTR</t>
  </si>
  <si>
    <t>Solar Power Revenue</t>
  </si>
  <si>
    <t>Total Rev. FY 22-23</t>
  </si>
  <si>
    <t>As per Audited Accounts</t>
  </si>
  <si>
    <t>TELANGANA  POWER GENERATION CORPORATION LIMITED</t>
  </si>
</sst>
</file>

<file path=xl/styles.xml><?xml version="1.0" encoding="utf-8"?>
<styleSheet xmlns="http://schemas.openxmlformats.org/spreadsheetml/2006/main">
  <numFmts count="6">
    <numFmt numFmtId="43" formatCode="_(* #,##0.00_);_(* \(#,##0.00\);_(* &quot;-&quot;??_);_(@_)"/>
    <numFmt numFmtId="164" formatCode="_-* #,##0.00_-;\-* #,##0.00_-;_-* &quot;-&quot;??_-;_-@_-"/>
    <numFmt numFmtId="165" formatCode="&quot;ß&quot;#,##0.00_);\(&quot;ß&quot;#,##0.00\)"/>
    <numFmt numFmtId="166" formatCode="_ * #,##0.00_ ;_ * \-#,##0.00_ ;_ * &quot;-&quot;??_ ;_ @_ "/>
    <numFmt numFmtId="167" formatCode="0.00_)"/>
    <numFmt numFmtId="168" formatCode="_(* #,##0.000_);_(* \(#,##0.000\);_(* &quot;-&quot;??_);_(@_)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indexed="9"/>
      <name val="Arial"/>
      <family val="2"/>
    </font>
    <font>
      <sz val="12"/>
      <name val="Tms Rmn"/>
    </font>
    <font>
      <sz val="10"/>
      <name val="Helv"/>
    </font>
    <font>
      <sz val="11"/>
      <color indexed="8"/>
      <name val="Calibri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Times New Roman"/>
      <family val="1"/>
    </font>
    <font>
      <sz val="11"/>
      <color theme="1"/>
      <name val="Calibri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>
      <alignment vertical="center"/>
    </xf>
    <xf numFmtId="0" fontId="2" fillId="0" borderId="0"/>
    <xf numFmtId="0" fontId="6" fillId="0" borderId="0" applyNumberFormat="0" applyFill="0" applyBorder="0" applyAlignment="0" applyProtection="0"/>
    <xf numFmtId="0" fontId="7" fillId="0" borderId="2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7" fillId="0" borderId="2"/>
    <xf numFmtId="38" fontId="9" fillId="2" borderId="0" applyNumberFormat="0" applyBorder="0" applyAlignment="0" applyProtection="0"/>
    <xf numFmtId="0" fontId="10" fillId="0" borderId="3" applyNumberFormat="0" applyAlignment="0" applyProtection="0">
      <alignment horizontal="left" vertical="center"/>
    </xf>
    <xf numFmtId="0" fontId="10" fillId="0" borderId="4">
      <alignment horizontal="left" vertical="center"/>
    </xf>
    <xf numFmtId="10" fontId="9" fillId="3" borderId="1" applyNumberFormat="0" applyBorder="0" applyAlignment="0" applyProtection="0"/>
    <xf numFmtId="37" fontId="11" fillId="0" borderId="0"/>
    <xf numFmtId="167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2" fillId="0" borderId="0"/>
    <xf numFmtId="0" fontId="13" fillId="0" borderId="0"/>
    <xf numFmtId="165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 applyBorder="0" applyProtection="0"/>
  </cellStyleXfs>
  <cellXfs count="52">
    <xf numFmtId="0" fontId="0" fillId="0" borderId="0" xfId="0"/>
    <xf numFmtId="0" fontId="3" fillId="0" borderId="0" xfId="3" applyFont="1">
      <alignment vertical="center"/>
    </xf>
    <xf numFmtId="0" fontId="4" fillId="0" borderId="0" xfId="3" applyFont="1">
      <alignment vertical="center"/>
    </xf>
    <xf numFmtId="0" fontId="3" fillId="0" borderId="1" xfId="3" applyFont="1" applyBorder="1">
      <alignment vertical="center"/>
    </xf>
    <xf numFmtId="0" fontId="4" fillId="0" borderId="1" xfId="4" applyFont="1" applyBorder="1" applyAlignment="1">
      <alignment vertical="center" wrapText="1"/>
    </xf>
    <xf numFmtId="0" fontId="3" fillId="0" borderId="1" xfId="4" applyFont="1" applyBorder="1" applyAlignment="1">
      <alignment vertical="center" wrapText="1"/>
    </xf>
    <xf numFmtId="0" fontId="3" fillId="0" borderId="1" xfId="4" applyFont="1" applyBorder="1" applyAlignment="1">
      <alignment horizontal="left" vertical="center" wrapText="1"/>
    </xf>
    <xf numFmtId="0" fontId="4" fillId="0" borderId="1" xfId="4" applyFont="1" applyBorder="1" applyAlignment="1">
      <alignment horizontal="center" vertical="center"/>
    </xf>
    <xf numFmtId="0" fontId="4" fillId="0" borderId="1" xfId="4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/>
    </xf>
    <xf numFmtId="0" fontId="3" fillId="0" borderId="0" xfId="3" applyFont="1" applyAlignment="1">
      <alignment horizontal="center" vertical="center"/>
    </xf>
    <xf numFmtId="0" fontId="4" fillId="0" borderId="0" xfId="4" applyFont="1" applyAlignment="1">
      <alignment horizontal="left" vertical="center"/>
    </xf>
    <xf numFmtId="0" fontId="4" fillId="0" borderId="0" xfId="4" applyFont="1" applyAlignment="1">
      <alignment horizontal="center" vertical="center"/>
    </xf>
    <xf numFmtId="0" fontId="3" fillId="0" borderId="0" xfId="4" applyFont="1" applyAlignment="1">
      <alignment vertical="center"/>
    </xf>
    <xf numFmtId="0" fontId="4" fillId="0" borderId="0" xfId="3" applyFont="1" applyAlignment="1">
      <alignment horizontal="center" vertical="center"/>
    </xf>
    <xf numFmtId="0" fontId="5" fillId="0" borderId="0" xfId="4" applyFont="1" applyAlignment="1">
      <alignment vertical="center"/>
    </xf>
    <xf numFmtId="0" fontId="15" fillId="0" borderId="0" xfId="0" applyFont="1"/>
    <xf numFmtId="10" fontId="15" fillId="0" borderId="0" xfId="0" applyNumberFormat="1" applyFont="1"/>
    <xf numFmtId="43" fontId="15" fillId="0" borderId="0" xfId="0" applyNumberFormat="1" applyFont="1"/>
    <xf numFmtId="0" fontId="4" fillId="4" borderId="1" xfId="3" applyFont="1" applyFill="1" applyBorder="1">
      <alignment vertical="center"/>
    </xf>
    <xf numFmtId="0" fontId="16" fillId="4" borderId="1" xfId="0" applyFont="1" applyFill="1" applyBorder="1"/>
    <xf numFmtId="43" fontId="3" fillId="0" borderId="1" xfId="1" applyFont="1" applyBorder="1" applyAlignment="1">
      <alignment vertical="center"/>
    </xf>
    <xf numFmtId="43" fontId="15" fillId="0" borderId="1" xfId="0" applyNumberFormat="1" applyFont="1" applyBorder="1"/>
    <xf numFmtId="0" fontId="3" fillId="0" borderId="1" xfId="3" applyFont="1" applyBorder="1" applyAlignment="1">
      <alignment vertical="center" wrapText="1"/>
    </xf>
    <xf numFmtId="0" fontId="15" fillId="0" borderId="1" xfId="0" applyFont="1" applyBorder="1"/>
    <xf numFmtId="43" fontId="15" fillId="0" borderId="1" xfId="1" applyFont="1" applyBorder="1"/>
    <xf numFmtId="43" fontId="4" fillId="4" borderId="1" xfId="3" applyNumberFormat="1" applyFont="1" applyFill="1" applyBorder="1">
      <alignment vertical="center"/>
    </xf>
    <xf numFmtId="0" fontId="15" fillId="0" borderId="1" xfId="0" applyFont="1" applyBorder="1" applyAlignment="1">
      <alignment wrapText="1"/>
    </xf>
    <xf numFmtId="43" fontId="3" fillId="0" borderId="1" xfId="3" applyNumberFormat="1" applyFont="1" applyBorder="1">
      <alignment vertical="center"/>
    </xf>
    <xf numFmtId="43" fontId="4" fillId="0" borderId="1" xfId="3" applyNumberFormat="1" applyFont="1" applyBorder="1">
      <alignment vertical="center"/>
    </xf>
    <xf numFmtId="2" fontId="3" fillId="0" borderId="1" xfId="3" applyNumberFormat="1" applyFont="1" applyBorder="1">
      <alignment vertical="center"/>
    </xf>
    <xf numFmtId="2" fontId="4" fillId="0" borderId="1" xfId="3" applyNumberFormat="1" applyFont="1" applyBorder="1">
      <alignment vertical="center"/>
    </xf>
    <xf numFmtId="168" fontId="3" fillId="0" borderId="1" xfId="3" applyNumberFormat="1" applyFont="1" applyBorder="1">
      <alignment vertical="center"/>
    </xf>
    <xf numFmtId="168" fontId="4" fillId="0" borderId="1" xfId="3" applyNumberFormat="1" applyFont="1" applyBorder="1">
      <alignment vertical="center"/>
    </xf>
    <xf numFmtId="9" fontId="3" fillId="0" borderId="1" xfId="2" applyFont="1" applyBorder="1" applyAlignment="1">
      <alignment vertical="center"/>
    </xf>
    <xf numFmtId="0" fontId="17" fillId="0" borderId="0" xfId="0" applyFont="1"/>
    <xf numFmtId="0" fontId="18" fillId="0" borderId="0" xfId="3" applyFont="1">
      <alignment vertical="center"/>
    </xf>
    <xf numFmtId="0" fontId="17" fillId="0" borderId="0" xfId="0" applyFont="1" applyAlignment="1">
      <alignment horizontal="center" vertical="center" wrapText="1"/>
    </xf>
    <xf numFmtId="0" fontId="17" fillId="0" borderId="1" xfId="0" applyFont="1" applyBorder="1"/>
    <xf numFmtId="0" fontId="18" fillId="0" borderId="1" xfId="3" applyFont="1" applyBorder="1">
      <alignment vertical="center"/>
    </xf>
    <xf numFmtId="0" fontId="19" fillId="0" borderId="1" xfId="0" applyFont="1" applyBorder="1" applyAlignment="1">
      <alignment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/>
    <xf numFmtId="0" fontId="20" fillId="0" borderId="1" xfId="3" applyFont="1" applyBorder="1">
      <alignment vertical="center"/>
    </xf>
    <xf numFmtId="10" fontId="18" fillId="0" borderId="1" xfId="2" applyNumberFormat="1" applyFont="1" applyBorder="1" applyAlignment="1">
      <alignment vertical="center"/>
    </xf>
    <xf numFmtId="10" fontId="20" fillId="0" borderId="1" xfId="2" applyNumberFormat="1" applyFont="1" applyBorder="1" applyAlignment="1">
      <alignment vertical="center"/>
    </xf>
    <xf numFmtId="10" fontId="3" fillId="0" borderId="1" xfId="3" applyNumberFormat="1" applyFont="1" applyFill="1" applyBorder="1">
      <alignment vertical="center"/>
    </xf>
    <xf numFmtId="0" fontId="3" fillId="0" borderId="1" xfId="3" applyFont="1" applyFill="1" applyBorder="1">
      <alignment vertical="center"/>
    </xf>
    <xf numFmtId="0" fontId="4" fillId="0" borderId="1" xfId="3" applyFont="1" applyBorder="1" applyAlignment="1">
      <alignment horizontal="center" vertical="center"/>
    </xf>
    <xf numFmtId="0" fontId="3" fillId="0" borderId="1" xfId="4" applyFont="1" applyBorder="1" applyAlignment="1">
      <alignment vertical="center"/>
    </xf>
    <xf numFmtId="0" fontId="4" fillId="0" borderId="1" xfId="4" applyFont="1" applyBorder="1" applyAlignment="1">
      <alignment horizontal="center" vertical="center"/>
    </xf>
    <xf numFmtId="0" fontId="4" fillId="0" borderId="1" xfId="4" applyFont="1" applyBorder="1" applyAlignment="1">
      <alignment horizontal="center" vertical="center" wrapText="1"/>
    </xf>
  </cellXfs>
  <cellStyles count="73">
    <cellStyle name="Body" xfId="5"/>
    <cellStyle name="Comma" xfId="1" builtinId="3"/>
    <cellStyle name="Comma  - Style1" xfId="6"/>
    <cellStyle name="Comma 11 2" xfId="7"/>
    <cellStyle name="Comma 2" xfId="8"/>
    <cellStyle name="Comma 2 2" xfId="9"/>
    <cellStyle name="Comma 2 2 2" xfId="10"/>
    <cellStyle name="Comma 2 3" xfId="11"/>
    <cellStyle name="Comma 2 4" xfId="12"/>
    <cellStyle name="Comma 3" xfId="13"/>
    <cellStyle name="Comma 3 2" xfId="14"/>
    <cellStyle name="Comma 4" xfId="15"/>
    <cellStyle name="Comma 4 2" xfId="16"/>
    <cellStyle name="Comma 5" xfId="17"/>
    <cellStyle name="Comma 6" xfId="18"/>
    <cellStyle name="Comma 6 2" xfId="19"/>
    <cellStyle name="Comma 6 3" xfId="20"/>
    <cellStyle name="Comma 6 4" xfId="21"/>
    <cellStyle name="Comma 7" xfId="22"/>
    <cellStyle name="Comma 8" xfId="23"/>
    <cellStyle name="Curren - Style2" xfId="24"/>
    <cellStyle name="Grey" xfId="25"/>
    <cellStyle name="Header1" xfId="26"/>
    <cellStyle name="Header2" xfId="27"/>
    <cellStyle name="Input [yellow]" xfId="28"/>
    <cellStyle name="no dec" xfId="29"/>
    <cellStyle name="Normal" xfId="0" builtinId="0"/>
    <cellStyle name="Normal - Style1" xfId="30"/>
    <cellStyle name="Normal 10" xfId="31"/>
    <cellStyle name="Normal 11" xfId="32"/>
    <cellStyle name="Normal 12" xfId="33"/>
    <cellStyle name="Normal 14 2" xfId="34"/>
    <cellStyle name="Normal 15" xfId="35"/>
    <cellStyle name="Normal 18" xfId="36"/>
    <cellStyle name="Normal 2" xfId="4"/>
    <cellStyle name="Normal 2 2" xfId="37"/>
    <cellStyle name="Normal 2 2 2" xfId="38"/>
    <cellStyle name="Normal 2 2 2 2" xfId="39"/>
    <cellStyle name="Normal 2 2_Working APR 2007-08 Mahagenco_Bhushan_1.3" xfId="40"/>
    <cellStyle name="Normal 2 3" xfId="41"/>
    <cellStyle name="Normal 2 4" xfId="42"/>
    <cellStyle name="Normal 2_ARR FINAL" xfId="43"/>
    <cellStyle name="Normal 3" xfId="44"/>
    <cellStyle name="Normal 3 2" xfId="45"/>
    <cellStyle name="Normal 3 2 2" xfId="46"/>
    <cellStyle name="Normal 39" xfId="47"/>
    <cellStyle name="Normal 4" xfId="48"/>
    <cellStyle name="Normal 4 2" xfId="49"/>
    <cellStyle name="Normal 5" xfId="50"/>
    <cellStyle name="Normal 5 2" xfId="51"/>
    <cellStyle name="Normal 6" xfId="52"/>
    <cellStyle name="Normal 7" xfId="53"/>
    <cellStyle name="Normal 8" xfId="54"/>
    <cellStyle name="Normal 9" xfId="55"/>
    <cellStyle name="Normal_FORMATS 5 YEAR ALOKE 2" xfId="3"/>
    <cellStyle name="Percent" xfId="2" builtinId="5"/>
    <cellStyle name="Percent [0]_#6 Temps &amp; Contractors" xfId="56"/>
    <cellStyle name="Percent [2]" xfId="57"/>
    <cellStyle name="Percent 2" xfId="58"/>
    <cellStyle name="Percent 2 2" xfId="59"/>
    <cellStyle name="Percent 2 3" xfId="60"/>
    <cellStyle name="Percent 3" xfId="61"/>
    <cellStyle name="Percent 3 2" xfId="62"/>
    <cellStyle name="Percent 4" xfId="63"/>
    <cellStyle name="Percent 41" xfId="64"/>
    <cellStyle name="Percent 5" xfId="65"/>
    <cellStyle name="Percent 5 2" xfId="66"/>
    <cellStyle name="Percent 5 3" xfId="67"/>
    <cellStyle name="Percent 6" xfId="68"/>
    <cellStyle name="Percent 6 2" xfId="69"/>
    <cellStyle name="Percent 7" xfId="70"/>
    <cellStyle name="Style 1" xfId="71"/>
    <cellStyle name="Style 2" xfId="72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h1\EMAIL\Performance\PERFORMANCE\ocm\Yearly_perf\OCMJAN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21\shared%20doc\ARR%202.6%20REV\Performance\PERFORMANCE\ocm\Yearly_perf\OCMJAN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erformance\PERFORMANCE\ocm\Yearly_perf\OCMJAN20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2000-01"/>
      <sheetName val="04REL"/>
      <sheetName val="Inputs &amp; Assumptions"/>
      <sheetName val="Daily_input"/>
      <sheetName val="Daily_report"/>
      <sheetName val="Title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Assumptions"/>
      <sheetName val="A 3.7"/>
      <sheetName val="water_bal"/>
      <sheetName val="Daily_input"/>
      <sheetName val="Daily_report"/>
      <sheetName val="A_3_7"/>
      <sheetName val="Clause 9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04REL"/>
      <sheetName val="Daily_input"/>
      <sheetName val="Daily_report"/>
      <sheetName val="Instruction Shee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B1:N17"/>
  <sheetViews>
    <sheetView showGridLines="0" tabSelected="1" zoomScale="75" zoomScaleNormal="75" zoomScaleSheetLayoutView="70" workbookViewId="0">
      <selection activeCell="F3" sqref="F3"/>
    </sheetView>
  </sheetViews>
  <sheetFormatPr defaultColWidth="9.140625" defaultRowHeight="14.25"/>
  <cols>
    <col min="1" max="1" width="9.140625" style="1"/>
    <col min="2" max="2" width="23.5703125" style="1" customWidth="1"/>
    <col min="3" max="3" width="12.28515625" style="1" customWidth="1"/>
    <col min="4" max="4" width="13.85546875" style="1" customWidth="1"/>
    <col min="5" max="5" width="17.85546875" style="1" customWidth="1"/>
    <col min="6" max="6" width="12.28515625" style="1" customWidth="1"/>
    <col min="7" max="7" width="11.7109375" style="1" customWidth="1"/>
    <col min="8" max="9" width="10.28515625" style="1" customWidth="1"/>
    <col min="10" max="11" width="11.85546875" style="1" customWidth="1"/>
    <col min="12" max="12" width="13.5703125" style="1" customWidth="1"/>
    <col min="13" max="14" width="11.85546875" style="1" customWidth="1"/>
    <col min="15" max="17" width="9.140625" style="1"/>
    <col min="18" max="18" width="9.42578125" style="1" bestFit="1" customWidth="1"/>
    <col min="19" max="16384" width="9.140625" style="1"/>
  </cols>
  <sheetData>
    <row r="1" spans="2:14" s="13" customFormat="1" ht="15">
      <c r="B1" s="15"/>
    </row>
    <row r="2" spans="2:14" s="13" customFormat="1" ht="15" customHeight="1">
      <c r="B2" s="2"/>
      <c r="C2" s="2"/>
      <c r="D2" s="2"/>
      <c r="E2" s="2"/>
      <c r="F2" s="2"/>
      <c r="G2" s="2"/>
      <c r="H2" s="14"/>
      <c r="I2" s="2"/>
      <c r="J2" s="2"/>
      <c r="K2" s="2"/>
      <c r="L2" s="2"/>
      <c r="M2" s="2"/>
      <c r="N2" s="2"/>
    </row>
    <row r="3" spans="2:14" s="13" customFormat="1" ht="15" customHeight="1">
      <c r="B3" s="2"/>
      <c r="C3" s="2"/>
      <c r="D3" s="2"/>
      <c r="E3" s="2"/>
      <c r="F3" s="2"/>
      <c r="G3" s="2"/>
      <c r="H3" s="14" t="s">
        <v>43</v>
      </c>
      <c r="I3" s="2"/>
      <c r="J3" s="2"/>
      <c r="K3" s="2"/>
      <c r="L3" s="2"/>
      <c r="M3" s="2"/>
      <c r="N3" s="2"/>
    </row>
    <row r="4" spans="2:14" ht="15">
      <c r="H4" s="12" t="s">
        <v>14</v>
      </c>
    </row>
    <row r="5" spans="2:14" ht="15">
      <c r="B5" s="11" t="s">
        <v>15</v>
      </c>
      <c r="N5" s="2" t="s">
        <v>13</v>
      </c>
    </row>
    <row r="6" spans="2:14" ht="15">
      <c r="B6" s="11" t="s">
        <v>42</v>
      </c>
    </row>
    <row r="7" spans="2:14" s="10" customFormat="1" ht="45.75" customHeight="1">
      <c r="B7" s="48" t="s">
        <v>12</v>
      </c>
      <c r="C7" s="50" t="s">
        <v>11</v>
      </c>
      <c r="D7" s="50"/>
      <c r="E7" s="50"/>
      <c r="F7" s="50"/>
      <c r="G7" s="51" t="s">
        <v>10</v>
      </c>
      <c r="H7" s="51"/>
      <c r="I7" s="51"/>
      <c r="J7" s="51" t="s">
        <v>9</v>
      </c>
      <c r="K7" s="51"/>
      <c r="L7" s="51"/>
      <c r="M7" s="51"/>
      <c r="N7" s="51"/>
    </row>
    <row r="8" spans="2:14" ht="122.25" customHeight="1">
      <c r="B8" s="49"/>
      <c r="C8" s="8" t="s">
        <v>8</v>
      </c>
      <c r="D8" s="8" t="s">
        <v>32</v>
      </c>
      <c r="E8" s="8" t="s">
        <v>30</v>
      </c>
      <c r="F8" s="8" t="s">
        <v>7</v>
      </c>
      <c r="G8" s="8" t="s">
        <v>6</v>
      </c>
      <c r="H8" s="8" t="s">
        <v>5</v>
      </c>
      <c r="I8" s="8" t="s">
        <v>4</v>
      </c>
      <c r="J8" s="8" t="s">
        <v>3</v>
      </c>
      <c r="K8" s="8" t="s">
        <v>2</v>
      </c>
      <c r="L8" s="8" t="s">
        <v>31</v>
      </c>
      <c r="M8" s="8" t="s">
        <v>1</v>
      </c>
      <c r="N8" s="7" t="s">
        <v>0</v>
      </c>
    </row>
    <row r="9" spans="2:14" ht="15">
      <c r="B9" s="9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7"/>
    </row>
    <row r="10" spans="2:14" ht="15">
      <c r="B10" s="4" t="s">
        <v>16</v>
      </c>
      <c r="C10" s="28">
        <f>Revenue!E8</f>
        <v>3687.8509785000001</v>
      </c>
      <c r="D10" s="32">
        <v>3.2879999999999998</v>
      </c>
      <c r="E10" s="28">
        <f>(Revenue!E7+Revenue!E10+Revenue!E12)</f>
        <v>953.31455711895001</v>
      </c>
      <c r="F10" s="28"/>
      <c r="G10" s="30">
        <f>(29630.48-229.15)*70.55%</f>
        <v>20742.638315</v>
      </c>
      <c r="H10" s="46">
        <f>'Share of capacity'!G5</f>
        <v>0.69277017423730691</v>
      </c>
      <c r="I10" s="3"/>
      <c r="J10" s="28">
        <f>Revenue!E8</f>
        <v>3687.8509785000001</v>
      </c>
      <c r="K10" s="28">
        <f>Revenue!E5</f>
        <v>4432.6483272361738</v>
      </c>
      <c r="L10" s="28">
        <f>(Revenue!E7+Revenue!E10+Revenue!E12)</f>
        <v>953.31455711895001</v>
      </c>
      <c r="M10" s="28">
        <f>Revenue!E6</f>
        <v>1056.2988160900941</v>
      </c>
      <c r="N10" s="28">
        <f>SUM(J10:M10)</f>
        <v>10130.112678945217</v>
      </c>
    </row>
    <row r="11" spans="2:14" ht="15">
      <c r="B11" s="4"/>
      <c r="C11" s="3"/>
      <c r="D11" s="32"/>
      <c r="E11" s="3"/>
      <c r="F11" s="3"/>
      <c r="G11" s="30"/>
      <c r="H11" s="47"/>
      <c r="I11" s="3"/>
      <c r="J11" s="3"/>
      <c r="K11" s="3"/>
      <c r="L11" s="3"/>
      <c r="M11" s="3"/>
      <c r="N11" s="3"/>
    </row>
    <row r="12" spans="2:14" ht="15">
      <c r="B12" s="4" t="s">
        <v>17</v>
      </c>
      <c r="C12" s="28">
        <f>Revenue!F8</f>
        <v>1539.4360214999999</v>
      </c>
      <c r="D12" s="32">
        <v>3.2879999999999998</v>
      </c>
      <c r="E12" s="28">
        <f>(Revenue!F7+Revenue!F10+Revenue!F12)</f>
        <v>397.94633178104999</v>
      </c>
      <c r="F12" s="28"/>
      <c r="G12" s="30">
        <f>(29630.48-229.15)*29.45%</f>
        <v>8658.6916849999998</v>
      </c>
      <c r="H12" s="46">
        <f>'Share of capacity'!G6</f>
        <v>0.28918613226489992</v>
      </c>
      <c r="I12" s="3"/>
      <c r="J12" s="28">
        <f>Revenue!F8</f>
        <v>1539.4360214999999</v>
      </c>
      <c r="K12" s="28">
        <f>Revenue!F5</f>
        <v>1850.340088406879</v>
      </c>
      <c r="L12" s="28">
        <f>(Revenue!F7+Revenue!F10+Revenue!F12)</f>
        <v>397.94633178104999</v>
      </c>
      <c r="M12" s="28">
        <f>Revenue!F6</f>
        <v>440.93550863009591</v>
      </c>
      <c r="N12" s="28">
        <f>SUM(J12:M12)</f>
        <v>4228.6579503180246</v>
      </c>
    </row>
    <row r="13" spans="2:14">
      <c r="B13" s="6"/>
      <c r="C13" s="3"/>
      <c r="D13" s="3"/>
      <c r="E13" s="3"/>
      <c r="F13" s="3"/>
      <c r="G13" s="30"/>
      <c r="H13" s="47"/>
      <c r="I13" s="3"/>
      <c r="J13" s="3"/>
      <c r="K13" s="3"/>
      <c r="L13" s="3"/>
      <c r="M13" s="3"/>
      <c r="N13" s="3"/>
    </row>
    <row r="14" spans="2:14" ht="75">
      <c r="B14" s="4" t="s">
        <v>18</v>
      </c>
      <c r="C14" s="3">
        <f>Revenue!D9</f>
        <v>53.875</v>
      </c>
      <c r="D14" s="3">
        <v>0</v>
      </c>
      <c r="E14" s="3">
        <f>Revenue!D11</f>
        <v>4.2480000000000002</v>
      </c>
      <c r="F14" s="3">
        <v>0</v>
      </c>
      <c r="G14" s="30">
        <v>229.15</v>
      </c>
      <c r="H14" s="46">
        <f>'Share of capacity'!G7</f>
        <v>1.8043693497793115E-2</v>
      </c>
      <c r="I14" s="3"/>
      <c r="J14" s="3">
        <v>53.88</v>
      </c>
      <c r="K14" s="3">
        <v>0</v>
      </c>
      <c r="L14" s="3">
        <v>4.2480000000000002</v>
      </c>
      <c r="M14" s="3">
        <v>0</v>
      </c>
      <c r="N14" s="28">
        <f>SUM(J14:M14)</f>
        <v>58.128</v>
      </c>
    </row>
    <row r="15" spans="2:14">
      <c r="B15" s="5"/>
      <c r="C15" s="3"/>
      <c r="D15" s="3"/>
      <c r="E15" s="3"/>
      <c r="F15" s="3"/>
      <c r="G15" s="30"/>
      <c r="H15" s="3"/>
      <c r="I15" s="3"/>
      <c r="J15" s="3"/>
      <c r="K15" s="3"/>
      <c r="L15" s="3"/>
      <c r="M15" s="3"/>
      <c r="N15" s="3"/>
    </row>
    <row r="16" spans="2:14" ht="15">
      <c r="B16" s="4" t="s">
        <v>0</v>
      </c>
      <c r="C16" s="29">
        <f>SUM(C10:C15)</f>
        <v>5281.1620000000003</v>
      </c>
      <c r="D16" s="33">
        <v>3.2879999999999998</v>
      </c>
      <c r="E16" s="29">
        <f>SUM(E10:E15)</f>
        <v>1355.5088889000001</v>
      </c>
      <c r="F16" s="29">
        <f>SUM(F10:F15)</f>
        <v>0</v>
      </c>
      <c r="G16" s="31">
        <f>SUM(G10:G15)</f>
        <v>29630.480000000003</v>
      </c>
      <c r="H16" s="34">
        <f>SUM(H9:H15)</f>
        <v>0.99999999999999989</v>
      </c>
      <c r="I16" s="3"/>
      <c r="J16" s="29">
        <f>SUM(J10:J14)</f>
        <v>5281.1670000000004</v>
      </c>
      <c r="K16" s="29">
        <f t="shared" ref="K16:N16" si="0">SUM(K10:K14)</f>
        <v>6282.9884156430526</v>
      </c>
      <c r="L16" s="29">
        <f t="shared" si="0"/>
        <v>1355.5088889000001</v>
      </c>
      <c r="M16" s="29">
        <f t="shared" si="0"/>
        <v>1497.23432472019</v>
      </c>
      <c r="N16" s="29">
        <f t="shared" si="0"/>
        <v>14416.898629263243</v>
      </c>
    </row>
    <row r="17" spans="2:2" ht="15">
      <c r="B17" s="2"/>
    </row>
  </sheetData>
  <mergeCells count="4">
    <mergeCell ref="B7:B8"/>
    <mergeCell ref="C7:F7"/>
    <mergeCell ref="G7:I7"/>
    <mergeCell ref="J7:N7"/>
  </mergeCells>
  <printOptions horizontalCentered="1"/>
  <pageMargins left="0.11811023622047245" right="0.11811023622047245" top="0.78740157480314965" bottom="0.98425196850393704" header="0.51181102362204722" footer="0.51181102362204722"/>
  <pageSetup paperSize="9" scale="7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C3:I19"/>
  <sheetViews>
    <sheetView workbookViewId="0">
      <selection activeCell="I11" sqref="I11"/>
    </sheetView>
  </sheetViews>
  <sheetFormatPr defaultRowHeight="14.25"/>
  <cols>
    <col min="1" max="2" width="9.140625" style="16"/>
    <col min="3" max="3" width="23.7109375" style="16" customWidth="1"/>
    <col min="4" max="4" width="13.7109375" style="16" bestFit="1" customWidth="1"/>
    <col min="5" max="5" width="11.5703125" style="16" bestFit="1" customWidth="1"/>
    <col min="6" max="6" width="10.85546875" style="16" bestFit="1" customWidth="1"/>
    <col min="7" max="7" width="9.140625" style="16"/>
    <col min="8" max="8" width="10.42578125" style="16" bestFit="1" customWidth="1"/>
    <col min="9" max="16384" width="9.140625" style="16"/>
  </cols>
  <sheetData>
    <row r="3" spans="3:9">
      <c r="E3" s="17">
        <v>0.70550000000000002</v>
      </c>
      <c r="F3" s="17">
        <v>0.29449999999999998</v>
      </c>
    </row>
    <row r="4" spans="3:9" ht="15">
      <c r="C4" s="19" t="s">
        <v>22</v>
      </c>
      <c r="D4" s="19" t="s">
        <v>21</v>
      </c>
      <c r="E4" s="20" t="s">
        <v>16</v>
      </c>
      <c r="F4" s="20" t="s">
        <v>17</v>
      </c>
    </row>
    <row r="5" spans="3:9">
      <c r="C5" s="3" t="s">
        <v>19</v>
      </c>
      <c r="D5" s="21">
        <v>6282.9884156430526</v>
      </c>
      <c r="E5" s="22">
        <f>D5*E$3</f>
        <v>4432.6483272361738</v>
      </c>
      <c r="F5" s="22">
        <f>D5*F$3</f>
        <v>1850.340088406879</v>
      </c>
    </row>
    <row r="6" spans="3:9" ht="33.75" customHeight="1">
      <c r="C6" s="23" t="s">
        <v>20</v>
      </c>
      <c r="D6" s="22">
        <f>1710.08432472019-212.85</f>
        <v>1497.23432472019</v>
      </c>
      <c r="E6" s="22">
        <f>D6*E$3</f>
        <v>1056.2988160900941</v>
      </c>
      <c r="F6" s="22">
        <f>D6*F$3</f>
        <v>440.93550863009591</v>
      </c>
    </row>
    <row r="7" spans="3:9">
      <c r="C7" s="24" t="s">
        <v>23</v>
      </c>
      <c r="D7" s="25">
        <v>25.706888899999999</v>
      </c>
      <c r="E7" s="22">
        <f>D7*E$3</f>
        <v>18.13621011895</v>
      </c>
      <c r="F7" s="22">
        <f>D7*F$3</f>
        <v>7.5706787810499989</v>
      </c>
    </row>
    <row r="8" spans="3:9" ht="57">
      <c r="C8" s="23" t="s">
        <v>24</v>
      </c>
      <c r="D8" s="25">
        <f>(5822.078-62.25)-369.942-162.599</f>
        <v>5227.2870000000003</v>
      </c>
      <c r="E8" s="22">
        <f>D8*E$3</f>
        <v>3687.8509785000001</v>
      </c>
      <c r="F8" s="22">
        <f>D8*F$3</f>
        <v>1539.4360214999999</v>
      </c>
      <c r="H8" s="18"/>
      <c r="I8" s="18"/>
    </row>
    <row r="9" spans="3:9" ht="42.75">
      <c r="C9" s="27" t="s">
        <v>29</v>
      </c>
      <c r="D9" s="24">
        <f>(62.25-8.465+0.09)</f>
        <v>53.875</v>
      </c>
      <c r="E9" s="24">
        <v>0</v>
      </c>
      <c r="F9" s="24">
        <v>0</v>
      </c>
    </row>
    <row r="10" spans="3:9">
      <c r="C10" s="24" t="s">
        <v>25</v>
      </c>
      <c r="D10" s="24">
        <v>37.281999999999996</v>
      </c>
      <c r="E10" s="22">
        <f>D10*E$3</f>
        <v>26.302450999999998</v>
      </c>
      <c r="F10" s="22">
        <f>D10*F$3</f>
        <v>10.979548999999999</v>
      </c>
    </row>
    <row r="11" spans="3:9">
      <c r="C11" s="24" t="s">
        <v>26</v>
      </c>
      <c r="D11" s="24">
        <v>4.2480000000000002</v>
      </c>
      <c r="E11" s="24">
        <v>0</v>
      </c>
      <c r="F11" s="24">
        <v>0</v>
      </c>
    </row>
    <row r="12" spans="3:9">
      <c r="C12" s="24" t="s">
        <v>27</v>
      </c>
      <c r="D12" s="24">
        <v>1288.2719999999999</v>
      </c>
      <c r="E12" s="22">
        <f>D12*E$3</f>
        <v>908.87589600000001</v>
      </c>
      <c r="F12" s="22">
        <f>D12*F$3</f>
        <v>379.39610399999998</v>
      </c>
    </row>
    <row r="13" spans="3:9">
      <c r="C13" s="24"/>
      <c r="D13" s="24"/>
      <c r="E13" s="24"/>
      <c r="F13" s="24"/>
    </row>
    <row r="14" spans="3:9" ht="15">
      <c r="C14" s="19" t="s">
        <v>28</v>
      </c>
      <c r="D14" s="26">
        <f>SUM(D5:D13)</f>
        <v>14416.893629263242</v>
      </c>
      <c r="E14" s="26">
        <f>SUM(E5:E13)</f>
        <v>10130.112678945217</v>
      </c>
      <c r="F14" s="26">
        <f>SUM(F5:F13)</f>
        <v>4228.6579503180246</v>
      </c>
    </row>
    <row r="15" spans="3:9">
      <c r="C15" s="24"/>
      <c r="D15" s="24"/>
    </row>
    <row r="16" spans="3:9" ht="42.75">
      <c r="C16" s="27" t="s">
        <v>39</v>
      </c>
      <c r="D16" s="25">
        <v>1188.7384506465887</v>
      </c>
    </row>
    <row r="17" spans="3:4">
      <c r="C17" s="24" t="s">
        <v>40</v>
      </c>
      <c r="D17" s="22">
        <v>1.9419990199999999</v>
      </c>
    </row>
    <row r="18" spans="3:4">
      <c r="C18" s="24"/>
      <c r="D18" s="24"/>
    </row>
    <row r="19" spans="3:4" ht="15">
      <c r="C19" s="19" t="s">
        <v>41</v>
      </c>
      <c r="D19" s="26">
        <f>D14+D16+D17</f>
        <v>15607.574078929832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4:G9"/>
  <sheetViews>
    <sheetView workbookViewId="0">
      <selection activeCell="G7" sqref="G7"/>
    </sheetView>
  </sheetViews>
  <sheetFormatPr defaultRowHeight="15.75"/>
  <cols>
    <col min="1" max="1" width="9.140625" style="35"/>
    <col min="2" max="2" width="12.28515625" style="35" customWidth="1"/>
    <col min="3" max="3" width="12.140625" style="35" customWidth="1"/>
    <col min="4" max="4" width="1.7109375" style="35" customWidth="1"/>
    <col min="5" max="5" width="12.85546875" style="35" customWidth="1"/>
    <col min="6" max="6" width="9.140625" style="35"/>
    <col min="7" max="7" width="12.28515625" style="35" customWidth="1"/>
    <col min="8" max="16384" width="9.140625" style="35"/>
  </cols>
  <sheetData>
    <row r="4" spans="2:7" ht="31.5">
      <c r="B4" s="40" t="s">
        <v>37</v>
      </c>
      <c r="C4" s="41" t="s">
        <v>33</v>
      </c>
      <c r="D4" s="37"/>
      <c r="E4" s="41" t="s">
        <v>37</v>
      </c>
      <c r="F4" s="41" t="s">
        <v>38</v>
      </c>
      <c r="G4" s="41" t="s">
        <v>36</v>
      </c>
    </row>
    <row r="5" spans="2:7">
      <c r="B5" s="38" t="s">
        <v>34</v>
      </c>
      <c r="C5" s="39">
        <f>4042.5+2441.76-(234*0.5)</f>
        <v>6367.26</v>
      </c>
      <c r="D5" s="36"/>
      <c r="E5" s="39" t="s">
        <v>16</v>
      </c>
      <c r="F5" s="39">
        <f>C5*70.55%</f>
        <v>4492.1019299999998</v>
      </c>
      <c r="G5" s="44">
        <f>F5/$F$9</f>
        <v>0.69277017423730691</v>
      </c>
    </row>
    <row r="6" spans="2:7">
      <c r="B6" s="38"/>
      <c r="C6" s="39"/>
      <c r="D6" s="36"/>
      <c r="E6" s="39" t="s">
        <v>17</v>
      </c>
      <c r="F6" s="39">
        <f>C5*29.45%</f>
        <v>1875.15807</v>
      </c>
      <c r="G6" s="44">
        <f>F6/$F$9</f>
        <v>0.28918613226489992</v>
      </c>
    </row>
    <row r="7" spans="2:7">
      <c r="B7" s="38" t="s">
        <v>35</v>
      </c>
      <c r="C7" s="39">
        <f>(234*0.5)</f>
        <v>117</v>
      </c>
      <c r="D7" s="36"/>
      <c r="E7" s="39" t="s">
        <v>35</v>
      </c>
      <c r="F7" s="39">
        <f>C7</f>
        <v>117</v>
      </c>
      <c r="G7" s="44">
        <f>F7/$F$9</f>
        <v>1.8043693497793115E-2</v>
      </c>
    </row>
    <row r="8" spans="2:7">
      <c r="B8" s="38"/>
      <c r="C8" s="39"/>
      <c r="D8" s="36"/>
      <c r="E8" s="39"/>
      <c r="F8" s="39"/>
      <c r="G8" s="44"/>
    </row>
    <row r="9" spans="2:7">
      <c r="B9" s="42" t="s">
        <v>0</v>
      </c>
      <c r="C9" s="43">
        <f>SUM(C5:C8)</f>
        <v>6484.26</v>
      </c>
      <c r="D9" s="36"/>
      <c r="E9" s="42" t="s">
        <v>0</v>
      </c>
      <c r="F9" s="43">
        <f>SUM(F5:F8)</f>
        <v>6484.26</v>
      </c>
      <c r="G9" s="45">
        <f>F9/$F$9</f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F14</vt:lpstr>
      <vt:lpstr>Revenue</vt:lpstr>
      <vt:lpstr>Share of capacity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Priyanka Verma</dc:creator>
  <cp:lastModifiedBy>TSGENCO</cp:lastModifiedBy>
  <cp:lastPrinted>2024-09-23T05:40:15Z</cp:lastPrinted>
  <dcterms:created xsi:type="dcterms:W3CDTF">2023-12-29T05:17:23Z</dcterms:created>
  <dcterms:modified xsi:type="dcterms:W3CDTF">2024-09-23T05:40:21Z</dcterms:modified>
</cp:coreProperties>
</file>