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0" yWindow="-120" windowWidth="20730" windowHeight="11760" tabRatio="926"/>
  </bookViews>
  <sheets>
    <sheet name="Title" sheetId="112" r:id="rId1"/>
    <sheet name="Checklist" sheetId="114" r:id="rId2"/>
    <sheet name="F1" sheetId="115" r:id="rId3"/>
    <sheet name="F1A" sheetId="116" r:id="rId4"/>
    <sheet name="F1B" sheetId="117" r:id="rId5"/>
    <sheet name="F2" sheetId="118" r:id="rId6"/>
    <sheet name="F2.1" sheetId="119" r:id="rId7"/>
    <sheet name="F2.2" sheetId="120" r:id="rId8"/>
    <sheet name="F3" sheetId="121" r:id="rId9"/>
    <sheet name="F4" sheetId="122" r:id="rId10"/>
    <sheet name="F5" sheetId="123" r:id="rId11"/>
    <sheet name="F6" sheetId="131" r:id="rId12"/>
    <sheet name="F7" sheetId="124" r:id="rId13"/>
    <sheet name="F8" sheetId="125" r:id="rId14"/>
    <sheet name="F9" sheetId="126" r:id="rId15"/>
    <sheet name="F10" sheetId="128" r:id="rId16"/>
    <sheet name="F11" sheetId="129" r:id="rId17"/>
    <sheet name="F12" sheetId="130" r:id="rId18"/>
    <sheet name="F13" sheetId="132" r:id="rId19"/>
    <sheet name="F14" sheetId="133" r:id="rId20"/>
    <sheet name="F15" sheetId="134" r:id="rId21"/>
    <sheet name="F16" sheetId="135" r:id="rId22"/>
  </sheets>
  <externalReferences>
    <externalReference r:id="rId23"/>
    <externalReference r:id="rId24"/>
    <externalReference r:id="rId25"/>
  </externalReferences>
  <definedNames>
    <definedName name="__123Graph_A" localSheetId="5" hidden="1">[1]CE!#REF!</definedName>
    <definedName name="__123Graph_A" localSheetId="6" hidden="1">[1]CE!#REF!</definedName>
    <definedName name="__123Graph_A" localSheetId="8" hidden="1">[1]CE!#REF!</definedName>
    <definedName name="__123Graph_A" localSheetId="9" hidden="1">[1]CE!#REF!</definedName>
    <definedName name="__123Graph_A" localSheetId="10" hidden="1">[1]CE!#REF!</definedName>
    <definedName name="__123Graph_A" localSheetId="11" hidden="1">[1]CE!#REF!</definedName>
    <definedName name="__123Graph_A" hidden="1">[1]CE!#REF!</definedName>
    <definedName name="__123Graph_ASTNPLF" localSheetId="5" hidden="1">[1]CE!#REF!</definedName>
    <definedName name="__123Graph_ASTNPLF" localSheetId="6" hidden="1">[1]CE!#REF!</definedName>
    <definedName name="__123Graph_ASTNPLF" localSheetId="8" hidden="1">[1]CE!#REF!</definedName>
    <definedName name="__123Graph_ASTNPLF" localSheetId="9" hidden="1">[1]CE!#REF!</definedName>
    <definedName name="__123Graph_ASTNPLF" localSheetId="10" hidden="1">[1]CE!#REF!</definedName>
    <definedName name="__123Graph_ASTNPLF" localSheetId="11" hidden="1">[1]CE!#REF!</definedName>
    <definedName name="__123Graph_ASTNPLF" hidden="1">[1]CE!#REF!</definedName>
    <definedName name="__123Graph_B" localSheetId="5" hidden="1">[1]CE!#REF!</definedName>
    <definedName name="__123Graph_B" localSheetId="6" hidden="1">[1]CE!#REF!</definedName>
    <definedName name="__123Graph_B" localSheetId="8" hidden="1">[1]CE!#REF!</definedName>
    <definedName name="__123Graph_B" localSheetId="9" hidden="1">[1]CE!#REF!</definedName>
    <definedName name="__123Graph_B" localSheetId="10" hidden="1">[1]CE!#REF!</definedName>
    <definedName name="__123Graph_B" localSheetId="11" hidden="1">[1]CE!#REF!</definedName>
    <definedName name="__123Graph_B" hidden="1">[1]CE!#REF!</definedName>
    <definedName name="__123Graph_BSTNPLF" localSheetId="5" hidden="1">[1]CE!#REF!</definedName>
    <definedName name="__123Graph_BSTNPLF" localSheetId="6" hidden="1">[1]CE!#REF!</definedName>
    <definedName name="__123Graph_BSTNPLF" localSheetId="8" hidden="1">[1]CE!#REF!</definedName>
    <definedName name="__123Graph_BSTNPLF" localSheetId="9" hidden="1">[1]CE!#REF!</definedName>
    <definedName name="__123Graph_BSTNPLF" localSheetId="10" hidden="1">[1]CE!#REF!</definedName>
    <definedName name="__123Graph_BSTNPLF" localSheetId="11" hidden="1">[1]CE!#REF!</definedName>
    <definedName name="__123Graph_BSTNPLF" hidden="1">[1]CE!#REF!</definedName>
    <definedName name="__123Graph_C" localSheetId="5" hidden="1">[1]CE!#REF!</definedName>
    <definedName name="__123Graph_C" localSheetId="6" hidden="1">[1]CE!#REF!</definedName>
    <definedName name="__123Graph_C" localSheetId="8" hidden="1">[1]CE!#REF!</definedName>
    <definedName name="__123Graph_C" localSheetId="9" hidden="1">[1]CE!#REF!</definedName>
    <definedName name="__123Graph_C" localSheetId="10" hidden="1">[1]CE!#REF!</definedName>
    <definedName name="__123Graph_C" localSheetId="11" hidden="1">[1]CE!#REF!</definedName>
    <definedName name="__123Graph_C" hidden="1">[1]CE!#REF!</definedName>
    <definedName name="__123Graph_CSTNPLF" localSheetId="5" hidden="1">[1]CE!#REF!</definedName>
    <definedName name="__123Graph_CSTNPLF" localSheetId="6" hidden="1">[1]CE!#REF!</definedName>
    <definedName name="__123Graph_CSTNPLF" localSheetId="8" hidden="1">[1]CE!#REF!</definedName>
    <definedName name="__123Graph_CSTNPLF" localSheetId="9" hidden="1">[1]CE!#REF!</definedName>
    <definedName name="__123Graph_CSTNPLF" localSheetId="10" hidden="1">[1]CE!#REF!</definedName>
    <definedName name="__123Graph_CSTNPLF" localSheetId="11" hidden="1">[1]CE!#REF!</definedName>
    <definedName name="__123Graph_CSTNPLF" hidden="1">[1]CE!#REF!</definedName>
    <definedName name="__123Graph_X" localSheetId="5" hidden="1">[1]CE!#REF!</definedName>
    <definedName name="__123Graph_X" localSheetId="6" hidden="1">[1]CE!#REF!</definedName>
    <definedName name="__123Graph_X" localSheetId="8" hidden="1">[1]CE!#REF!</definedName>
    <definedName name="__123Graph_X" localSheetId="9" hidden="1">[1]CE!#REF!</definedName>
    <definedName name="__123Graph_X" localSheetId="10" hidden="1">[1]CE!#REF!</definedName>
    <definedName name="__123Graph_X" localSheetId="11" hidden="1">[1]CE!#REF!</definedName>
    <definedName name="__123Graph_X" hidden="1">[1]CE!#REF!</definedName>
    <definedName name="__123Graph_XSTNPLF" localSheetId="5" hidden="1">[1]CE!#REF!</definedName>
    <definedName name="__123Graph_XSTNPLF" localSheetId="6" hidden="1">[1]CE!#REF!</definedName>
    <definedName name="__123Graph_XSTNPLF" localSheetId="8" hidden="1">[1]CE!#REF!</definedName>
    <definedName name="__123Graph_XSTNPLF" localSheetId="9" hidden="1">[1]CE!#REF!</definedName>
    <definedName name="__123Graph_XSTNPLF" localSheetId="10" hidden="1">[1]CE!#REF!</definedName>
    <definedName name="__123Graph_XSTNPLF" localSheetId="11" hidden="1">[1]CE!#REF!</definedName>
    <definedName name="__123Graph_XSTNPLF" hidden="1">[1]CE!#REF!</definedName>
    <definedName name="_Fill" localSheetId="5" hidden="1">#REF!</definedName>
    <definedName name="_Fill" localSheetId="6" hidden="1">#REF!</definedName>
    <definedName name="_Fill" localSheetId="8" hidden="1">#REF!</definedName>
    <definedName name="_Fill" localSheetId="9" hidden="1">#REF!</definedName>
    <definedName name="_Fill" localSheetId="10" hidden="1">#REF!</definedName>
    <definedName name="_Fill" localSheetId="11" hidden="1">#REF!</definedName>
    <definedName name="_Fill" hidden="1">#REF!</definedName>
    <definedName name="_Order1" hidden="1">255</definedName>
    <definedName name="new" localSheetId="5" hidden="1">[2]CE!#REF!</definedName>
    <definedName name="new" localSheetId="6" hidden="1">[2]CE!#REF!</definedName>
    <definedName name="new" localSheetId="8" hidden="1">[2]CE!#REF!</definedName>
    <definedName name="new" localSheetId="9" hidden="1">[2]CE!#REF!</definedName>
    <definedName name="new" localSheetId="10" hidden="1">[2]CE!#REF!</definedName>
    <definedName name="new" localSheetId="11" hidden="1">[2]CE!#REF!</definedName>
    <definedName name="new" hidden="1">[2]CE!#REF!</definedName>
    <definedName name="_xlnm.Print_Area" localSheetId="1">Checklist!$B$2:$E$34</definedName>
    <definedName name="_xlnm.Print_Area" localSheetId="2">'F1'!$B$2:$R$13</definedName>
    <definedName name="_xlnm.Print_Area" localSheetId="3">F1A!$B$2:$R$21</definedName>
    <definedName name="_xlnm.Print_Area" localSheetId="4">F1B!$B$2:$Q$18</definedName>
    <definedName name="_xlnm.Print_Area" localSheetId="5">'F2'!$B$2:$O$15</definedName>
    <definedName name="_xlnm.Print_Area" localSheetId="6">F2.1!$B$2:$K$49</definedName>
    <definedName name="_xlnm.Print_Area" localSheetId="7">F2.2!$B$2:$L$21</definedName>
    <definedName name="_xlnm.Print_Area" localSheetId="8">'F3'!$B$2:$O$69</definedName>
    <definedName name="_xlnm.Print_Area" localSheetId="9">'F4'!$B$1:$O$52</definedName>
    <definedName name="_xlnm.Print_Area" localSheetId="10">'F5'!$B$1:$O$23</definedName>
    <definedName name="_xlnm.Print_Area" localSheetId="11">'F6'!$B$2:$O$16</definedName>
    <definedName name="_xlnm.Print_Area" localSheetId="12">'F7'!$B$1:$O$18</definedName>
    <definedName name="_xlnm.Print_Area" localSheetId="13">'F8'!$B$2:$H$36</definedName>
    <definedName name="_xlnm.Print_Area" localSheetId="14">'F9'!$B$1:$P$17</definedName>
    <definedName name="_xlnm.Print_Titles" localSheetId="8">'F3'!$7:$8</definedName>
    <definedName name="_xlnm.Print_Titles" localSheetId="9">'F4'!$24:$26</definedName>
    <definedName name="xxxx" localSheetId="5" hidden="1">[3]CE!#REF!</definedName>
    <definedName name="xxxx" localSheetId="6" hidden="1">[3]CE!#REF!</definedName>
    <definedName name="xxxx" localSheetId="8" hidden="1">[3]CE!#REF!</definedName>
    <definedName name="xxxx" localSheetId="9" hidden="1">[3]CE!#REF!</definedName>
    <definedName name="xxxx" localSheetId="10" hidden="1">[3]CE!#REF!</definedName>
    <definedName name="xxxx" localSheetId="11" hidden="1">[3]CE!#REF!</definedName>
    <definedName name="xxxx" hidden="1">[3]CE!#REF!</definedName>
  </definedNames>
  <calcPr calcId="125725"/>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Q15" i="116"/>
  <c r="P15"/>
  <c r="O15"/>
  <c r="N15"/>
  <c r="M15"/>
  <c r="L16"/>
  <c r="H9" i="125"/>
  <c r="I12" i="131"/>
  <c r="H12"/>
  <c r="K11"/>
  <c r="I11"/>
  <c r="K28" i="121"/>
  <c r="K27"/>
  <c r="J11" i="131"/>
  <c r="E11"/>
  <c r="H11"/>
  <c r="L14" i="116"/>
  <c r="L12"/>
  <c r="G19" i="121"/>
  <c r="K19"/>
  <c r="K18"/>
  <c r="J9"/>
  <c r="K10"/>
  <c r="K9"/>
  <c r="I10" i="131"/>
  <c r="H10" i="123" l="1"/>
  <c r="E10"/>
  <c r="J14" i="122"/>
  <c r="I14"/>
  <c r="H17"/>
  <c r="I10" s="1"/>
  <c r="E17"/>
  <c r="E10"/>
  <c r="M20" i="116"/>
  <c r="I9" i="126"/>
  <c r="F15"/>
  <c r="H10" i="131"/>
  <c r="E10"/>
  <c r="N14"/>
  <c r="O14" s="1"/>
  <c r="M14"/>
  <c r="L14"/>
  <c r="K14"/>
  <c r="K19" i="116"/>
  <c r="I18" i="117"/>
  <c r="F18"/>
  <c r="J19" i="116"/>
  <c r="G19"/>
  <c r="J10" i="122" l="1"/>
  <c r="I17"/>
  <c r="K36" i="121"/>
  <c r="J17" i="122" l="1"/>
  <c r="E19" i="125"/>
  <c r="N10" i="121" l="1"/>
  <c r="M10"/>
  <c r="J19" s="1"/>
  <c r="I13" i="123"/>
  <c r="J9" i="120"/>
  <c r="I9"/>
  <c r="H9"/>
  <c r="E14" i="119"/>
  <c r="K37" i="121"/>
  <c r="K46" s="1"/>
  <c r="K55" s="1"/>
  <c r="K64" s="1"/>
  <c r="H8" i="125"/>
  <c r="J18" i="117"/>
  <c r="L9" i="126"/>
  <c r="J9"/>
  <c r="F9"/>
  <c r="K18" i="117" l="1"/>
  <c r="J10" i="131"/>
  <c r="N20" i="116"/>
  <c r="K20"/>
  <c r="J13" i="126" s="1"/>
  <c r="J20" i="116"/>
  <c r="G20"/>
  <c r="L20" l="1"/>
  <c r="I13" i="126"/>
  <c r="K13" s="1"/>
  <c r="F13"/>
  <c r="K45" i="121" l="1"/>
  <c r="K54" s="1"/>
  <c r="M19"/>
  <c r="J28" s="1"/>
  <c r="M28" s="1"/>
  <c r="J37" s="1"/>
  <c r="M37" s="1"/>
  <c r="J46" s="1"/>
  <c r="M46" s="1"/>
  <c r="J55" s="1"/>
  <c r="M55" s="1"/>
  <c r="J64" s="1"/>
  <c r="M64" s="1"/>
  <c r="C19" i="125"/>
  <c r="E17"/>
  <c r="E16"/>
  <c r="E15"/>
  <c r="E14"/>
  <c r="K9" i="126"/>
  <c r="K12"/>
  <c r="K14"/>
  <c r="D20" i="122"/>
  <c r="E12" i="131"/>
  <c r="I13" i="122"/>
  <c r="J13" s="1"/>
  <c r="G16"/>
  <c r="G18" s="1"/>
  <c r="G20" s="1"/>
  <c r="D12"/>
  <c r="D16" s="1"/>
  <c r="D17" s="1"/>
  <c r="F12"/>
  <c r="F16" s="1"/>
  <c r="F18" s="1"/>
  <c r="F20" s="1"/>
  <c r="G12"/>
  <c r="E12"/>
  <c r="D21" i="123"/>
  <c r="E18"/>
  <c r="E21" s="1"/>
  <c r="F21"/>
  <c r="G21"/>
  <c r="H18"/>
  <c r="I18"/>
  <c r="J18"/>
  <c r="K18"/>
  <c r="L18"/>
  <c r="M18"/>
  <c r="N18"/>
  <c r="N21" s="1"/>
  <c r="O18"/>
  <c r="O21" s="1"/>
  <c r="D14"/>
  <c r="F14"/>
  <c r="G14"/>
  <c r="H12"/>
  <c r="J15"/>
  <c r="J13"/>
  <c r="F14" i="119"/>
  <c r="H21" i="123" l="1"/>
  <c r="C20" i="125"/>
  <c r="G19"/>
  <c r="E20"/>
  <c r="D20" i="123"/>
  <c r="D22" s="1"/>
  <c r="F17" i="122"/>
  <c r="G17"/>
  <c r="G14" i="119"/>
  <c r="I11" i="118"/>
  <c r="F20" i="123"/>
  <c r="F22" s="1"/>
  <c r="G20"/>
  <c r="G22" s="1"/>
  <c r="O11"/>
  <c r="N11"/>
  <c r="M11"/>
  <c r="M12" s="1"/>
  <c r="M21" s="1"/>
  <c r="L11"/>
  <c r="L12" s="1"/>
  <c r="L21" s="1"/>
  <c r="K11"/>
  <c r="K12" s="1"/>
  <c r="K21" s="1"/>
  <c r="I10" l="1"/>
  <c r="H14"/>
  <c r="E20"/>
  <c r="E22" s="1"/>
  <c r="G12" i="116" s="1"/>
  <c r="E14" i="123"/>
  <c r="H20"/>
  <c r="H22" s="1"/>
  <c r="J12" i="116" s="1"/>
  <c r="I12" i="118"/>
  <c r="J11"/>
  <c r="J12" l="1"/>
  <c r="G9" i="120" s="1"/>
  <c r="G18" s="1"/>
  <c r="G21" s="1"/>
  <c r="F9"/>
  <c r="I20" i="123"/>
  <c r="J10"/>
  <c r="J20" s="1"/>
  <c r="H10" i="124"/>
  <c r="E10"/>
  <c r="K63" i="121"/>
  <c r="K67" s="1"/>
  <c r="Q10" i="116" s="1"/>
  <c r="G67" i="121"/>
  <c r="H67"/>
  <c r="L67"/>
  <c r="G58"/>
  <c r="H58"/>
  <c r="K58"/>
  <c r="P10" i="116" s="1"/>
  <c r="L58" i="121"/>
  <c r="H49"/>
  <c r="K49"/>
  <c r="O10" i="116" s="1"/>
  <c r="L49" i="121"/>
  <c r="G49"/>
  <c r="K40"/>
  <c r="N10" i="116" s="1"/>
  <c r="K31" i="121"/>
  <c r="M10" i="116" s="1"/>
  <c r="J38" i="121"/>
  <c r="G40"/>
  <c r="H40"/>
  <c r="L40"/>
  <c r="S27"/>
  <c r="R27"/>
  <c r="H31"/>
  <c r="L31"/>
  <c r="G31"/>
  <c r="K22"/>
  <c r="J10" i="116" s="1"/>
  <c r="G22" i="121"/>
  <c r="H22"/>
  <c r="L22"/>
  <c r="N9"/>
  <c r="N13" s="1"/>
  <c r="M9"/>
  <c r="F13"/>
  <c r="G13"/>
  <c r="H13"/>
  <c r="J13"/>
  <c r="K13"/>
  <c r="G10" i="116" s="1"/>
  <c r="E15" i="122" s="1"/>
  <c r="L13" i="121"/>
  <c r="I9"/>
  <c r="I10"/>
  <c r="I11"/>
  <c r="D21" i="120"/>
  <c r="E21"/>
  <c r="J18"/>
  <c r="J21" s="1"/>
  <c r="I18"/>
  <c r="I21" s="1"/>
  <c r="H18"/>
  <c r="H21" s="1"/>
  <c r="L9"/>
  <c r="L18" s="1"/>
  <c r="L21" s="1"/>
  <c r="K9"/>
  <c r="K18" s="1"/>
  <c r="K21" s="1"/>
  <c r="F20" i="125"/>
  <c r="G14"/>
  <c r="G15"/>
  <c r="G16"/>
  <c r="G17"/>
  <c r="G18"/>
  <c r="K15" i="116"/>
  <c r="L15" s="1"/>
  <c r="E16" i="122" l="1"/>
  <c r="E18" s="1"/>
  <c r="E20" s="1"/>
  <c r="J11"/>
  <c r="J12" s="1"/>
  <c r="G20" i="125"/>
  <c r="G15" i="116"/>
  <c r="O10" i="121"/>
  <c r="F19"/>
  <c r="I11" i="123"/>
  <c r="F18" i="120"/>
  <c r="F21" s="1"/>
  <c r="M13" i="121"/>
  <c r="J18"/>
  <c r="M18" s="1"/>
  <c r="I13"/>
  <c r="F18"/>
  <c r="F27" s="1"/>
  <c r="O15" i="122"/>
  <c r="H11"/>
  <c r="N15"/>
  <c r="M15"/>
  <c r="L15"/>
  <c r="K15"/>
  <c r="H15"/>
  <c r="K10" i="116"/>
  <c r="O9" i="121"/>
  <c r="D13" i="124"/>
  <c r="E13"/>
  <c r="G14" i="116" s="1"/>
  <c r="F13" i="124"/>
  <c r="G13"/>
  <c r="H13"/>
  <c r="J14" i="116" s="1"/>
  <c r="I10" i="124"/>
  <c r="I13" s="1"/>
  <c r="K14" i="116" s="1"/>
  <c r="D15" i="131"/>
  <c r="D13"/>
  <c r="F13"/>
  <c r="F15" s="1"/>
  <c r="G13"/>
  <c r="G15" s="1"/>
  <c r="I11" i="122" l="1"/>
  <c r="I12" s="1"/>
  <c r="F28" i="121"/>
  <c r="N19"/>
  <c r="I19"/>
  <c r="O19" s="1"/>
  <c r="O13"/>
  <c r="I15" i="122"/>
  <c r="K12" i="131"/>
  <c r="L12" s="1"/>
  <c r="J12"/>
  <c r="L10" i="116"/>
  <c r="J11" i="123"/>
  <c r="J12" s="1"/>
  <c r="J21" s="1"/>
  <c r="I12"/>
  <c r="I21" s="1"/>
  <c r="F22" i="121"/>
  <c r="I18"/>
  <c r="G11" i="116"/>
  <c r="J10" i="124"/>
  <c r="J22" i="121"/>
  <c r="N18"/>
  <c r="I16" i="122" l="1"/>
  <c r="I18" s="1"/>
  <c r="I22" i="121"/>
  <c r="N22"/>
  <c r="I28"/>
  <c r="N28"/>
  <c r="J22" i="123"/>
  <c r="J14"/>
  <c r="K10" s="1"/>
  <c r="I14"/>
  <c r="I22"/>
  <c r="K12" i="116" s="1"/>
  <c r="H10" i="122"/>
  <c r="H12" s="1"/>
  <c r="H16" s="1"/>
  <c r="H18" s="1"/>
  <c r="H20" s="1"/>
  <c r="K10" i="124"/>
  <c r="J13"/>
  <c r="J27" i="121"/>
  <c r="M22"/>
  <c r="O18"/>
  <c r="O22" s="1"/>
  <c r="I27"/>
  <c r="F31"/>
  <c r="L11" i="131" s="1"/>
  <c r="M11" s="1"/>
  <c r="N11" s="1"/>
  <c r="O11" s="1"/>
  <c r="M12"/>
  <c r="I20" i="122" l="1"/>
  <c r="K11" i="116" s="1"/>
  <c r="F37" i="121"/>
  <c r="O28"/>
  <c r="K14" i="123"/>
  <c r="L10" s="1"/>
  <c r="K20"/>
  <c r="K22" s="1"/>
  <c r="M12" i="116" s="1"/>
  <c r="J11"/>
  <c r="L10" i="124"/>
  <c r="K13"/>
  <c r="M14" i="116" s="1"/>
  <c r="J31" i="121"/>
  <c r="M27"/>
  <c r="N27"/>
  <c r="N31" s="1"/>
  <c r="F36"/>
  <c r="I31"/>
  <c r="N12" i="131"/>
  <c r="I37" i="121" l="1"/>
  <c r="N37"/>
  <c r="L14" i="123"/>
  <c r="M10" s="1"/>
  <c r="L20"/>
  <c r="L22" s="1"/>
  <c r="N12" i="116" s="1"/>
  <c r="L13" i="124"/>
  <c r="N14" i="116" s="1"/>
  <c r="M10" i="124"/>
  <c r="M31" i="121"/>
  <c r="J36"/>
  <c r="N36" s="1"/>
  <c r="O27"/>
  <c r="O31" s="1"/>
  <c r="F40"/>
  <c r="I36"/>
  <c r="O12" i="131"/>
  <c r="E15" i="126"/>
  <c r="G15"/>
  <c r="H15"/>
  <c r="J10"/>
  <c r="J11"/>
  <c r="L13"/>
  <c r="I11"/>
  <c r="I10"/>
  <c r="I15" s="1"/>
  <c r="J12" i="115" s="1"/>
  <c r="F11" i="126"/>
  <c r="F10"/>
  <c r="J11" i="115"/>
  <c r="G11"/>
  <c r="F13"/>
  <c r="H13"/>
  <c r="I13"/>
  <c r="J15" i="126" l="1"/>
  <c r="K15" s="1"/>
  <c r="N40" i="121"/>
  <c r="O37"/>
  <c r="F46"/>
  <c r="M20" i="123"/>
  <c r="M22" s="1"/>
  <c r="O12" i="116" s="1"/>
  <c r="M14" i="123"/>
  <c r="N10" s="1"/>
  <c r="L19" i="116"/>
  <c r="M19" s="1"/>
  <c r="K11" i="126"/>
  <c r="K10"/>
  <c r="L11"/>
  <c r="M9"/>
  <c r="M11" s="1"/>
  <c r="L10"/>
  <c r="N10" i="124"/>
  <c r="M13"/>
  <c r="O14" i="116" s="1"/>
  <c r="M36" i="121"/>
  <c r="J40"/>
  <c r="I40"/>
  <c r="F45"/>
  <c r="K11" i="115"/>
  <c r="N19" i="116" l="1"/>
  <c r="O19" s="1"/>
  <c r="P19" s="1"/>
  <c r="Q19" s="1"/>
  <c r="K12" i="115"/>
  <c r="I46" i="121"/>
  <c r="N46"/>
  <c r="N14" i="123"/>
  <c r="O10" s="1"/>
  <c r="N20"/>
  <c r="N22" s="1"/>
  <c r="P12" i="116" s="1"/>
  <c r="L11" i="115"/>
  <c r="L18" i="117"/>
  <c r="K10" i="131" s="1"/>
  <c r="M10" i="126"/>
  <c r="L15"/>
  <c r="M12" i="115" s="1"/>
  <c r="G12"/>
  <c r="L12"/>
  <c r="N9" i="126"/>
  <c r="N10" s="1"/>
  <c r="N13" i="124"/>
  <c r="P14" i="116" s="1"/>
  <c r="O10" i="124"/>
  <c r="O13" s="1"/>
  <c r="Q14" i="116" s="1"/>
  <c r="J45" i="121"/>
  <c r="M40"/>
  <c r="O36"/>
  <c r="O40" s="1"/>
  <c r="I45"/>
  <c r="F49"/>
  <c r="O46" l="1"/>
  <c r="F55"/>
  <c r="O14" i="123"/>
  <c r="O20"/>
  <c r="O22" s="1"/>
  <c r="Q12" i="116" s="1"/>
  <c r="M18" i="117"/>
  <c r="N11" i="115" s="1"/>
  <c r="M11"/>
  <c r="O20" i="116"/>
  <c r="M13" i="126"/>
  <c r="M15" s="1"/>
  <c r="N12" i="115" s="1"/>
  <c r="N11" i="126"/>
  <c r="O9"/>
  <c r="O11" s="1"/>
  <c r="M45" i="121"/>
  <c r="J49"/>
  <c r="N45"/>
  <c r="N49" s="1"/>
  <c r="I49"/>
  <c r="F54"/>
  <c r="D13" i="118"/>
  <c r="E13"/>
  <c r="F13"/>
  <c r="G13"/>
  <c r="H13"/>
  <c r="I13"/>
  <c r="J13"/>
  <c r="K13"/>
  <c r="L13"/>
  <c r="M13"/>
  <c r="N13"/>
  <c r="O13"/>
  <c r="F21" i="116"/>
  <c r="H21"/>
  <c r="I21"/>
  <c r="J15" i="122"/>
  <c r="J16" s="1"/>
  <c r="J18" s="1"/>
  <c r="K17" i="116"/>
  <c r="J17"/>
  <c r="L17" s="1"/>
  <c r="M17" s="1"/>
  <c r="N17" s="1"/>
  <c r="O17" s="1"/>
  <c r="P17" s="1"/>
  <c r="Q17" s="1"/>
  <c r="F16"/>
  <c r="H16"/>
  <c r="I16"/>
  <c r="I55" i="121" l="1"/>
  <c r="N55"/>
  <c r="L10" i="131"/>
  <c r="L13" s="1"/>
  <c r="L15" s="1"/>
  <c r="N13" i="116" s="1"/>
  <c r="N18" i="117"/>
  <c r="O18" s="1"/>
  <c r="O10" i="126"/>
  <c r="P20" i="116"/>
  <c r="N13" i="126"/>
  <c r="N15" s="1"/>
  <c r="O12" i="115" s="1"/>
  <c r="K11" i="122"/>
  <c r="L11" s="1"/>
  <c r="M11" s="1"/>
  <c r="N11" s="1"/>
  <c r="O11" s="1"/>
  <c r="P9" i="126"/>
  <c r="P10" s="1"/>
  <c r="J54" i="121"/>
  <c r="M49"/>
  <c r="O45"/>
  <c r="O49" s="1"/>
  <c r="I54"/>
  <c r="F58"/>
  <c r="K13" i="131"/>
  <c r="H13"/>
  <c r="H15" s="1"/>
  <c r="J13" i="116" s="1"/>
  <c r="J13" i="131"/>
  <c r="J15" s="1"/>
  <c r="L13" i="116" s="1"/>
  <c r="B35" i="135"/>
  <c r="B36" s="1"/>
  <c r="B37" s="1"/>
  <c r="B38" s="1"/>
  <c r="B39" s="1"/>
  <c r="C30" i="134"/>
  <c r="C31" s="1"/>
  <c r="B11" i="131"/>
  <c r="B12" s="1"/>
  <c r="B13" s="1"/>
  <c r="M10" l="1"/>
  <c r="M13" s="1"/>
  <c r="M15" s="1"/>
  <c r="O13" i="116" s="1"/>
  <c r="O55" i="121"/>
  <c r="F64"/>
  <c r="K15" i="131"/>
  <c r="M13" i="116" s="1"/>
  <c r="O11" i="115"/>
  <c r="Q20" i="116"/>
  <c r="O13" i="126"/>
  <c r="O15" s="1"/>
  <c r="N10" i="131" s="1"/>
  <c r="K10" i="122"/>
  <c r="J20"/>
  <c r="L11" i="116" s="1"/>
  <c r="P11" i="126"/>
  <c r="J16" i="116"/>
  <c r="J58" i="121"/>
  <c r="M54"/>
  <c r="N54"/>
  <c r="N58" s="1"/>
  <c r="F63"/>
  <c r="I58"/>
  <c r="P11" i="115"/>
  <c r="P18" i="117"/>
  <c r="Q11" i="115" s="1"/>
  <c r="B14" i="131"/>
  <c r="B15" s="1"/>
  <c r="K17" i="122" l="1"/>
  <c r="L10" s="1"/>
  <c r="K12"/>
  <c r="N64" i="121"/>
  <c r="I64"/>
  <c r="O64" s="1"/>
  <c r="N13" i="131"/>
  <c r="N15" s="1"/>
  <c r="P13" i="116" s="1"/>
  <c r="P13" i="126"/>
  <c r="P15" s="1"/>
  <c r="Q12" i="115" s="1"/>
  <c r="P12"/>
  <c r="J18" i="116"/>
  <c r="J21" s="1"/>
  <c r="J10" i="115" s="1"/>
  <c r="J13" s="1"/>
  <c r="M58" i="121"/>
  <c r="J63"/>
  <c r="O54"/>
  <c r="O58" s="1"/>
  <c r="F67"/>
  <c r="I63"/>
  <c r="B9" i="130"/>
  <c r="B10" s="1"/>
  <c r="B11" s="1"/>
  <c r="B12" s="1"/>
  <c r="B13" s="1"/>
  <c r="B14" s="1"/>
  <c r="B15" s="1"/>
  <c r="B16" s="1"/>
  <c r="B17" s="1"/>
  <c r="B18" s="1"/>
  <c r="B19" s="1"/>
  <c r="L17" i="122" l="1"/>
  <c r="M10" s="1"/>
  <c r="L12"/>
  <c r="K16"/>
  <c r="K18" s="1"/>
  <c r="K20" s="1"/>
  <c r="M11" i="116" s="1"/>
  <c r="M16" s="1"/>
  <c r="M18" s="1"/>
  <c r="M21" s="1"/>
  <c r="M10" i="115" s="1"/>
  <c r="M13" s="1"/>
  <c r="O10" i="131"/>
  <c r="O13" s="1"/>
  <c r="O15" s="1"/>
  <c r="Q13" i="116" s="1"/>
  <c r="J67" i="121"/>
  <c r="M63"/>
  <c r="M67" s="1"/>
  <c r="N63"/>
  <c r="N67" s="1"/>
  <c r="I67"/>
  <c r="B26" i="125"/>
  <c r="B27" s="1"/>
  <c r="B28" s="1"/>
  <c r="B29" s="1"/>
  <c r="B30" s="1"/>
  <c r="B15"/>
  <c r="B16" s="1"/>
  <c r="B17" s="1"/>
  <c r="B18" s="1"/>
  <c r="B19" s="1"/>
  <c r="B7"/>
  <c r="B8" s="1"/>
  <c r="B9" s="1"/>
  <c r="B11" s="1"/>
  <c r="B22" s="1"/>
  <c r="M17" i="122" l="1"/>
  <c r="M12"/>
  <c r="M16" s="1"/>
  <c r="M18" s="1"/>
  <c r="L16"/>
  <c r="L18" s="1"/>
  <c r="L20" s="1"/>
  <c r="N11" i="116" s="1"/>
  <c r="N16" s="1"/>
  <c r="N18" s="1"/>
  <c r="N21" s="1"/>
  <c r="N10" i="115" s="1"/>
  <c r="N13" s="1"/>
  <c r="O63" i="121"/>
  <c r="O67" s="1"/>
  <c r="B18" i="124"/>
  <c r="B11"/>
  <c r="B12" s="1"/>
  <c r="B14" s="1"/>
  <c r="B11" i="123"/>
  <c r="B12" s="1"/>
  <c r="B13" s="1"/>
  <c r="B14" s="1"/>
  <c r="B16" s="1"/>
  <c r="B17" s="1"/>
  <c r="B18" s="1"/>
  <c r="B20" s="1"/>
  <c r="B21" s="1"/>
  <c r="B22" s="1"/>
  <c r="B11" i="122"/>
  <c r="B12" s="1"/>
  <c r="B13" s="1"/>
  <c r="B14" s="1"/>
  <c r="B15" s="1"/>
  <c r="B16" s="1"/>
  <c r="B17" s="1"/>
  <c r="B18" s="1"/>
  <c r="B19" s="1"/>
  <c r="B20" s="1"/>
  <c r="B22" i="117"/>
  <c r="B23" s="1"/>
  <c r="B24" s="1"/>
  <c r="B25" s="1"/>
  <c r="B11"/>
  <c r="B12" s="1"/>
  <c r="B13" s="1"/>
  <c r="B14" s="1"/>
  <c r="B11" i="116"/>
  <c r="B12" s="1"/>
  <c r="B13" s="1"/>
  <c r="B14" s="1"/>
  <c r="B15" s="1"/>
  <c r="B16" s="1"/>
  <c r="B17" s="1"/>
  <c r="B11" i="115"/>
  <c r="B12" s="1"/>
  <c r="B13" s="1"/>
  <c r="M20" i="122" l="1"/>
  <c r="O11" i="116" s="1"/>
  <c r="O16" s="1"/>
  <c r="O18" s="1"/>
  <c r="O21" s="1"/>
  <c r="O10" i="115" s="1"/>
  <c r="O13" s="1"/>
  <c r="N10" i="122"/>
  <c r="B15" i="117"/>
  <c r="B16" s="1"/>
  <c r="B17" s="1"/>
  <c r="B18" s="1"/>
  <c r="B18" i="116"/>
  <c r="B19" s="1"/>
  <c r="B20" s="1"/>
  <c r="B21" s="1"/>
  <c r="N17" i="122" l="1"/>
  <c r="N12"/>
  <c r="B9" i="114"/>
  <c r="B10" s="1"/>
  <c r="B11" s="1"/>
  <c r="B12" s="1"/>
  <c r="B13" s="1"/>
  <c r="B14" s="1"/>
  <c r="B15" s="1"/>
  <c r="B16" s="1"/>
  <c r="O10" i="122" l="1"/>
  <c r="N16"/>
  <c r="B17" i="114"/>
  <c r="B18" s="1"/>
  <c r="B19" s="1"/>
  <c r="B20" s="1"/>
  <c r="B22" s="1"/>
  <c r="B23" s="1"/>
  <c r="B24" s="1"/>
  <c r="B25" s="1"/>
  <c r="B26" s="1"/>
  <c r="B27" s="1"/>
  <c r="B28" s="1"/>
  <c r="E13" i="131"/>
  <c r="E15" s="1"/>
  <c r="G13" i="116" s="1"/>
  <c r="G16" s="1"/>
  <c r="G18" s="1"/>
  <c r="I13" i="131"/>
  <c r="I15" s="1"/>
  <c r="K13" i="116" s="1"/>
  <c r="L18" s="1"/>
  <c r="L21" s="1"/>
  <c r="O17" i="122" l="1"/>
  <c r="O12"/>
  <c r="N18"/>
  <c r="N20" s="1"/>
  <c r="P11" i="116" s="1"/>
  <c r="P16" s="1"/>
  <c r="P18" s="1"/>
  <c r="P21" s="1"/>
  <c r="P10" i="115" s="1"/>
  <c r="P13" s="1"/>
  <c r="G21" i="116"/>
  <c r="G10" i="115" s="1"/>
  <c r="G13" s="1"/>
  <c r="K16" i="116"/>
  <c r="L10" i="115"/>
  <c r="L13" s="1"/>
  <c r="O16" i="122" l="1"/>
  <c r="O18" s="1"/>
  <c r="O20" s="1"/>
  <c r="Q11" i="116" s="1"/>
  <c r="Q16" s="1"/>
  <c r="Q18" s="1"/>
  <c r="Q21" s="1"/>
  <c r="Q10" i="115" s="1"/>
  <c r="Q13" s="1"/>
  <c r="K18" i="116"/>
  <c r="K21" s="1"/>
  <c r="K10" i="115" s="1"/>
  <c r="K13" s="1"/>
</calcChain>
</file>

<file path=xl/comments1.xml><?xml version="1.0" encoding="utf-8"?>
<comments xmlns="http://schemas.openxmlformats.org/spreadsheetml/2006/main">
  <authors>
    <author>APARNA</author>
  </authors>
  <commentList>
    <comment ref="H6" authorId="0">
      <text>
        <r>
          <rPr>
            <b/>
            <sz val="9"/>
            <color indexed="81"/>
            <rFont val="Tahoma"/>
            <charset val="1"/>
          </rPr>
          <t>APARNA:</t>
        </r>
        <r>
          <rPr>
            <sz val="9"/>
            <color indexed="81"/>
            <rFont val="Tahoma"/>
            <charset val="1"/>
          </rPr>
          <t xml:space="preserve">
34582000 was deposited on 14.11.2017</t>
        </r>
      </text>
    </comment>
  </commentList>
</comments>
</file>

<file path=xl/sharedStrings.xml><?xml version="1.0" encoding="utf-8"?>
<sst xmlns="http://schemas.openxmlformats.org/spreadsheetml/2006/main" count="1114" uniqueCount="450">
  <si>
    <t>Loan Source</t>
  </si>
  <si>
    <t>Equity</t>
  </si>
  <si>
    <t>Reference</t>
  </si>
  <si>
    <t>S.No.</t>
  </si>
  <si>
    <t>Actual</t>
  </si>
  <si>
    <t>(Rs. Crore)</t>
  </si>
  <si>
    <t>Estimated</t>
  </si>
  <si>
    <t>Form 1</t>
  </si>
  <si>
    <t>Title</t>
  </si>
  <si>
    <t>Projected</t>
  </si>
  <si>
    <t>…</t>
  </si>
  <si>
    <t>Approved</t>
  </si>
  <si>
    <t>Remarks</t>
  </si>
  <si>
    <t>Audited</t>
  </si>
  <si>
    <t>Opening Balance of Loan</t>
  </si>
  <si>
    <t>Loan Repayment during the year</t>
  </si>
  <si>
    <t>Closing Balance of Loan</t>
  </si>
  <si>
    <t>Applicable Interest Rate (%)</t>
  </si>
  <si>
    <t>Particulars</t>
  </si>
  <si>
    <t>Equity portion of capitalisation during the year</t>
  </si>
  <si>
    <t>Reduction in Equity Capital on account of retirement / replacement of assets</t>
  </si>
  <si>
    <t>Regulatory Equity at the end of the year</t>
  </si>
  <si>
    <t>Form 3</t>
  </si>
  <si>
    <t>Form 4</t>
  </si>
  <si>
    <t>Form 2.1</t>
  </si>
  <si>
    <t>Form 2.2</t>
  </si>
  <si>
    <t>Form 5</t>
  </si>
  <si>
    <t>Form 6</t>
  </si>
  <si>
    <t>Form 7</t>
  </si>
  <si>
    <t>Form 8</t>
  </si>
  <si>
    <t>Form 9</t>
  </si>
  <si>
    <t>Form 10</t>
  </si>
  <si>
    <t>Form 11</t>
  </si>
  <si>
    <t>Units</t>
  </si>
  <si>
    <t>%</t>
  </si>
  <si>
    <t>Total Working Capital requirement</t>
  </si>
  <si>
    <t>A.</t>
  </si>
  <si>
    <t>B.</t>
  </si>
  <si>
    <t>Others</t>
  </si>
  <si>
    <t>Plant &amp; Machinery</t>
  </si>
  <si>
    <t>Civil Works</t>
  </si>
  <si>
    <t>Additions during the year</t>
  </si>
  <si>
    <t>Total</t>
  </si>
  <si>
    <t>Form 12</t>
  </si>
  <si>
    <t>Addition of Loan during the year</t>
  </si>
  <si>
    <t>Form 13</t>
  </si>
  <si>
    <t>Opening Balance of Gross Normative Loan</t>
  </si>
  <si>
    <t>Cumulative Repayment till the year</t>
  </si>
  <si>
    <t>Opening Balance of Net Normative Loan</t>
  </si>
  <si>
    <t>Less: Reduction of Normative Loan due to retirement or replacement of assets</t>
  </si>
  <si>
    <t>Closing Balance of Net Normative Loan</t>
  </si>
  <si>
    <t>Closing Balance of Gross Normative Loan</t>
  </si>
  <si>
    <t>Return on Equity Computation</t>
  </si>
  <si>
    <t>Total Return on Equity</t>
  </si>
  <si>
    <t>Repayment of Normative loan during the year</t>
  </si>
  <si>
    <t>Total BOP Mechanical</t>
  </si>
  <si>
    <t>Total BOP Electrical</t>
  </si>
  <si>
    <t>Coal Handling Plant</t>
  </si>
  <si>
    <t>Overheads</t>
  </si>
  <si>
    <t>Total Overheads</t>
  </si>
  <si>
    <t>Date of Award</t>
  </si>
  <si>
    <t>Original Financial Package</t>
  </si>
  <si>
    <t xml:space="preserve">Currency </t>
  </si>
  <si>
    <t>Amount in foreign currency (for foreign loans)</t>
  </si>
  <si>
    <t>Equivalent Amount in Rs Crore</t>
  </si>
  <si>
    <t>Currency</t>
  </si>
  <si>
    <t>Loan</t>
  </si>
  <si>
    <t>Total Loan</t>
  </si>
  <si>
    <t>Equity-</t>
  </si>
  <si>
    <t>Foreign</t>
  </si>
  <si>
    <t>Internal Accurals</t>
  </si>
  <si>
    <t>Total Equity</t>
  </si>
  <si>
    <t>Undischarged Liabilities</t>
  </si>
  <si>
    <t>Debt : Equity Ratio (Excluding Undischarged Liabilities)</t>
  </si>
  <si>
    <t>Note : Please submit copy of sanction letters/Loan Agreements for each loan</t>
  </si>
  <si>
    <t>Source of Loan/Name of Agency</t>
  </si>
  <si>
    <t>Fixed Interest Rate, if applicable</t>
  </si>
  <si>
    <t>If above is yes,specify caps/floor</t>
  </si>
  <si>
    <t>Moratorium effective from</t>
  </si>
  <si>
    <t>Repayment effective from</t>
  </si>
  <si>
    <t>Justification</t>
  </si>
  <si>
    <t>Financing Details</t>
  </si>
  <si>
    <t>Internal Resources</t>
  </si>
  <si>
    <t>Component 1</t>
  </si>
  <si>
    <t>Details of Loans</t>
  </si>
  <si>
    <t>Financing of Additional Capitalisation</t>
  </si>
  <si>
    <t>Loan 2</t>
  </si>
  <si>
    <t>Loan 1</t>
  </si>
  <si>
    <t>S. No.</t>
  </si>
  <si>
    <t>Rs. Crore</t>
  </si>
  <si>
    <t>Financial Package</t>
  </si>
  <si>
    <t>True-Up requirement</t>
  </si>
  <si>
    <t>Addition of Normative Loan due to capitalisation during the year</t>
  </si>
  <si>
    <t>Weighted average Rate of Interest on actual Loans (%)</t>
  </si>
  <si>
    <t>Average Balance of Net Normative Loan</t>
  </si>
  <si>
    <t>Average Loan Balance</t>
  </si>
  <si>
    <t>Project Cost as on COD (Rs Crore): _______________</t>
  </si>
  <si>
    <t>Amount of Loan sanctioned (Rs. Crore)</t>
  </si>
  <si>
    <t>Financial Year</t>
  </si>
  <si>
    <t xml:space="preserve">Domestic </t>
  </si>
  <si>
    <t>Summary of Capital Expenditure and Capitalisation</t>
  </si>
  <si>
    <t>Amount of Gross Loan drawn upto COD (Rs. Crore)</t>
  </si>
  <si>
    <t>Interest Type1</t>
  </si>
  <si>
    <t>Base Rate, if Floating Interest2</t>
  </si>
  <si>
    <t>Margin, if Floating Interest3</t>
  </si>
  <si>
    <t>Are there any Caps/Floor4</t>
  </si>
  <si>
    <t>Moratorium Period5</t>
  </si>
  <si>
    <t>Repayment Period6</t>
  </si>
  <si>
    <t>Repayment Frequency7</t>
  </si>
  <si>
    <t>Repayment Instalment8,9,10</t>
  </si>
  <si>
    <t>Base Exchange Rate15</t>
  </si>
  <si>
    <t>1 Interest type means whether the interest is fixed or floating.</t>
  </si>
  <si>
    <t>2 Base rate means the base as PLR, LIBOR etc. over which the margin is to be added. Applicable base rate on different dates from the date of drawal may also be enclosed.</t>
  </si>
  <si>
    <t>3 Margin means the points over and above the floating rate.</t>
  </si>
  <si>
    <t>4 At times caps/floor are put at which the floating rates are frozen. If such a condition exists, specify the limits.</t>
  </si>
  <si>
    <t>5 Moratorium period refers to the period during which loan repayment is not required.</t>
  </si>
  <si>
    <t>6 Repayment period means the repayment of loan such as  10 years, 15 years etc.</t>
  </si>
  <si>
    <t>7 Repayment frequency means the interval at which the debt servicing is to be done such as monthly, quarterly, half yearly, etc</t>
  </si>
  <si>
    <t>8 Where there is more than one drawal/repayment for a loan, the date &amp; amount of each drawal/repayement may also be given seperately</t>
  </si>
  <si>
    <t>9 If the repayment  instalment amount and repayment date  can not be worked out from the data furnished above, the repayment schedule to be  furnished seperately.</t>
  </si>
  <si>
    <t>10 In case of Foreign loan,date of each  drawal &amp; repayment alongwith exchange rate at that date may be given.</t>
  </si>
  <si>
    <t xml:space="preserve">11 Base exchange rate means the exchange rate prevailing as on COD </t>
  </si>
  <si>
    <t>Land</t>
  </si>
  <si>
    <t>Form 15</t>
  </si>
  <si>
    <t>Form 16</t>
  </si>
  <si>
    <t>Regulatory Equity at the beginning of the year</t>
  </si>
  <si>
    <t>Capitalisation during the year</t>
  </si>
  <si>
    <t>Return on Regulatory Equity at the beginning of the year</t>
  </si>
  <si>
    <t>Return on Regulatory Equity addition during the year</t>
  </si>
  <si>
    <t>Capital Cost Approval*</t>
  </si>
  <si>
    <t>Control Period</t>
  </si>
  <si>
    <t>Current Year 'n'</t>
  </si>
  <si>
    <t>Year (n-1)</t>
  </si>
  <si>
    <t xml:space="preserve">April-March     </t>
  </si>
  <si>
    <t>Claimed</t>
  </si>
  <si>
    <t>Apr-Sep</t>
  </si>
  <si>
    <t xml:space="preserve">Oct-Mar        </t>
  </si>
  <si>
    <t>April - March</t>
  </si>
  <si>
    <t>Return on Equity</t>
  </si>
  <si>
    <t>Apr - Mar</t>
  </si>
  <si>
    <t>Apr-Mar</t>
  </si>
  <si>
    <t>Note:</t>
  </si>
  <si>
    <t>Opening Capital Works in Progress</t>
  </si>
  <si>
    <t>Closing Capital Works in Progress</t>
  </si>
  <si>
    <t>FY</t>
  </si>
  <si>
    <t>Name of the work</t>
  </si>
  <si>
    <t>Scope of work</t>
  </si>
  <si>
    <t>Year (n+1)</t>
  </si>
  <si>
    <t>Year (n+2)</t>
  </si>
  <si>
    <t>Year (n+3)</t>
  </si>
  <si>
    <t>Year (n+4)</t>
  </si>
  <si>
    <t>Year (n+5)</t>
  </si>
  <si>
    <t>Total estimated cost* (Rs. Crore)</t>
  </si>
  <si>
    <t>*</t>
  </si>
  <si>
    <t>Total estimated cost to be supported by documentary evidences like work orders, investment approvals etc.</t>
  </si>
  <si>
    <t>Capital expenditure during the year (Rs. Crore)</t>
  </si>
  <si>
    <t>Capitalisation during the year (Rs. Crore)</t>
  </si>
  <si>
    <t>Relevant Clause of the TSERC MYT Regulation, 2023 under which the capitalisation has been claimed</t>
  </si>
  <si>
    <t>A/c Code</t>
  </si>
  <si>
    <t>Rate of Depriciation</t>
  </si>
  <si>
    <t xml:space="preserve">Gross fixed Assets </t>
  </si>
  <si>
    <t>Provisions for depreciation</t>
  </si>
  <si>
    <t xml:space="preserve">Net fixed Assets </t>
  </si>
  <si>
    <t>At the beginning of the year</t>
  </si>
  <si>
    <t>Adjust. &amp; deductions</t>
  </si>
  <si>
    <t>At the end of the year</t>
  </si>
  <si>
    <t>Cumulative upto the beginning of the year</t>
  </si>
  <si>
    <t>Adjust. during the year</t>
  </si>
  <si>
    <t>Cumulative at the end of the year</t>
  </si>
  <si>
    <t>Asset group under which the capitalisation has been accounted (Land, Buldings, etc.)</t>
  </si>
  <si>
    <t>Civil works</t>
  </si>
  <si>
    <t xml:space="preserve">Asset Group                                                                                                                                                </t>
  </si>
  <si>
    <t>Form 2</t>
  </si>
  <si>
    <t>Capital Expenditure during the year</t>
  </si>
  <si>
    <t>Normative Loan</t>
  </si>
  <si>
    <t>Interest</t>
  </si>
  <si>
    <t>Actual loan portfolio</t>
  </si>
  <si>
    <t>…......</t>
  </si>
  <si>
    <t>Finance charges</t>
  </si>
  <si>
    <t>Total Interest &amp; Finance charges</t>
  </si>
  <si>
    <t>Form 6:  Interest on working capital</t>
  </si>
  <si>
    <t>O&amp;M expenses</t>
  </si>
  <si>
    <t>Interest rate</t>
  </si>
  <si>
    <t>Interest on working capital</t>
  </si>
  <si>
    <t>Rate of Return on Equity</t>
  </si>
  <si>
    <t>Base rate of Return on Equity</t>
  </si>
  <si>
    <t>Effective Income Tax rate</t>
  </si>
  <si>
    <t>Additional capitalisation</t>
  </si>
  <si>
    <t>Others (Please Specify)</t>
  </si>
  <si>
    <t>Total (2+3+4+5)</t>
  </si>
  <si>
    <t>MT</t>
  </si>
  <si>
    <t>Rs.</t>
  </si>
  <si>
    <t>Rs./MT</t>
  </si>
  <si>
    <t>MYT/Tariff Order</t>
  </si>
  <si>
    <t>Quarter</t>
  </si>
  <si>
    <t>Capital expenditure</t>
  </si>
  <si>
    <t>Financing of capital expenditure</t>
  </si>
  <si>
    <t>Debt</t>
  </si>
  <si>
    <t>Any other (please specify)</t>
  </si>
  <si>
    <t>Actual as executed</t>
  </si>
  <si>
    <t>Zero Date:</t>
  </si>
  <si>
    <t>Scheduled COD:</t>
  </si>
  <si>
    <t>Actual COD:</t>
  </si>
  <si>
    <t>The infusion of external Equity to be substantiated with documentary evidences.</t>
  </si>
  <si>
    <t>The infusion of internal resources to be substantiated with availability of free reserves as per the audited accouts for the respective year(s).</t>
  </si>
  <si>
    <t>Reasons for variation in quarter wise phasing of expenditure as per Original Schedule and actual as executed to be submitted.</t>
  </si>
  <si>
    <t>Date</t>
  </si>
  <si>
    <t>As per Original Schedule/DPR</t>
  </si>
  <si>
    <t>Loan Tranche date</t>
  </si>
  <si>
    <t>Loan Tranche amount</t>
  </si>
  <si>
    <t>Rate of interest</t>
  </si>
  <si>
    <t>From</t>
  </si>
  <si>
    <t>To</t>
  </si>
  <si>
    <t>Q1</t>
  </si>
  <si>
    <t>Q2</t>
  </si>
  <si>
    <t>Q3</t>
  </si>
  <si>
    <t>Q4</t>
  </si>
  <si>
    <t>FY _____</t>
  </si>
  <si>
    <t>Sub-total</t>
  </si>
  <si>
    <t>Summary of year wise Interest During Construction and Finance Charges</t>
  </si>
  <si>
    <t>Repayment, if any</t>
  </si>
  <si>
    <t>Repayment</t>
  </si>
  <si>
    <t>FY ________</t>
  </si>
  <si>
    <t>Note</t>
  </si>
  <si>
    <t>The details furnished in this Form shall be duly certified by the Auditor</t>
  </si>
  <si>
    <t>Interest &amp; finance charges</t>
  </si>
  <si>
    <t>TOTAL</t>
  </si>
  <si>
    <t>Form</t>
  </si>
  <si>
    <t>Checklist</t>
  </si>
  <si>
    <t>Tick</t>
  </si>
  <si>
    <t>Form 14</t>
  </si>
  <si>
    <t>Statement of Additional Capitalisation after COD</t>
  </si>
  <si>
    <t>Fixed Assets &amp; Depreciation</t>
  </si>
  <si>
    <t>Phasing of Expenditure, Debt and Equity upto COD</t>
  </si>
  <si>
    <t>Interest During Construction and Finance Charges upto COD</t>
  </si>
  <si>
    <t>Appendix 2: Tariff Filing Forms (Input Price)</t>
  </si>
  <si>
    <t xml:space="preserve"> Tariff Filing Formats - Input Price</t>
  </si>
  <si>
    <r>
      <rPr>
        <b/>
        <sz val="12"/>
        <rFont val="Arial"/>
        <family val="2"/>
      </rPr>
      <t>Note</t>
    </r>
    <r>
      <rPr>
        <sz val="12"/>
        <rFont val="Arial"/>
        <family val="2"/>
      </rPr>
      <t>: * Applicable only for new Integrated for which Capital Cost approval is being sought</t>
    </r>
  </si>
  <si>
    <t>Summary of Input Price</t>
  </si>
  <si>
    <t>Summary of ROM Cost</t>
  </si>
  <si>
    <t>Break-up of Capital Cost for New Integrated Mine</t>
  </si>
  <si>
    <t>Break-up of Construction/Supply/Service Packages</t>
  </si>
  <si>
    <t>Form 1:  Summary of Input Price</t>
  </si>
  <si>
    <t>ROM Cost</t>
  </si>
  <si>
    <t>Additional Charges</t>
  </si>
  <si>
    <t>Statutory Charges</t>
  </si>
  <si>
    <t>Form 1A</t>
  </si>
  <si>
    <t>Form 1B</t>
  </si>
  <si>
    <t>Form 1A:  Summary of ROM Cost</t>
  </si>
  <si>
    <t>Depreciation</t>
  </si>
  <si>
    <t>Interest on loan</t>
  </si>
  <si>
    <t>Mine Closure expenses</t>
  </si>
  <si>
    <t>Annual Extraction Cost (1+2+3+4+5+6)</t>
  </si>
  <si>
    <t>ATQ as per Mine Plan</t>
  </si>
  <si>
    <t>Annual Extraction Cost per MT</t>
  </si>
  <si>
    <t>Mining Charge</t>
  </si>
  <si>
    <t>Fixed Reserve Price</t>
  </si>
  <si>
    <t>ROM Cost (9+10+11)</t>
  </si>
  <si>
    <t>Total (1+2+3+4+5)</t>
  </si>
  <si>
    <t>Quantity</t>
  </si>
  <si>
    <t>Annual Activity Charge per MT</t>
  </si>
  <si>
    <t>Activity Charge per MT</t>
  </si>
  <si>
    <t>To be filed separately for Crushing Charges, Transportation Charges (Separately for mine up to washery end or CHP associated with integrated mine and from washery end to CHP associated with integrated mine end up to Loading point, as the case may be), Handling Charges and Washery Charges, as applicable.</t>
  </si>
  <si>
    <t>Quantity shall be Quantity Crushed, Transported (Separately for mine up to washery end or CHP associated with integrated mine and from washery end to CHP associated with integrated mine end up to Loading point, as the case may be), Handled or Washed, as applicable.</t>
  </si>
  <si>
    <t>Annual Activity Charge depicted in S. No. 8 of the above table is for the activities carried out departmentally whereas activity charge in S. No. 9 is for activities carried out by engaging agencies.</t>
  </si>
  <si>
    <t>Statutory charges, if any, included in above in any manner, details of such statutory charges need to be submitted.</t>
  </si>
  <si>
    <t>Form 2:  Summary of Capital Expenditure and Capitalisation</t>
  </si>
  <si>
    <t>Form 2.1:  Statement of Additional Capitalisation after COD</t>
  </si>
  <si>
    <t>Form 2.2:  Financing of Additional Capitalisation</t>
  </si>
  <si>
    <t>Form 3:  Fixed Assets &amp; Depreciation</t>
  </si>
  <si>
    <t>Form 4:  Interest on loan</t>
  </si>
  <si>
    <t>Form 5:  Return on Equity</t>
  </si>
  <si>
    <t>Annual Charge of Agency(ies) other than MDO, if and as applicable</t>
  </si>
  <si>
    <t>Employee expenses</t>
  </si>
  <si>
    <t>Sub-total (1+2+3)</t>
  </si>
  <si>
    <t>A&amp;G expenses</t>
  </si>
  <si>
    <t>R&amp;M expenses</t>
  </si>
  <si>
    <t>Employee expenses, A&amp;G expenses and R&amp;M expenses depcited at S. No. 1 to S. No. 3 pertain to the activities carried out departmentally</t>
  </si>
  <si>
    <t>Annual Charge of Agency(ies) other than MDO to be furnished for each activity (Mining, Crushing, Transportation, Handling and Washing) separately as applicable with detailed computations</t>
  </si>
  <si>
    <t>PV</t>
  </si>
  <si>
    <t>Life of Mine over which amount is to be recovered (Years)</t>
  </si>
  <si>
    <t>n</t>
  </si>
  <si>
    <t>r</t>
  </si>
  <si>
    <t>Borrowing Rate per Year (%)</t>
  </si>
  <si>
    <t>Amount recoverable per Year (Rs)</t>
  </si>
  <si>
    <t>P</t>
  </si>
  <si>
    <r>
      <t>P = PV x r / [1-(1+r)</t>
    </r>
    <r>
      <rPr>
        <b/>
        <vertAlign val="superscript"/>
        <sz val="11"/>
        <rFont val="Arial"/>
        <family val="2"/>
      </rPr>
      <t>-n</t>
    </r>
    <r>
      <rPr>
        <b/>
        <sz val="11"/>
        <rFont val="Arial"/>
        <family val="2"/>
      </rPr>
      <t>]</t>
    </r>
  </si>
  <si>
    <t>Amount Deposited in Escrow Account prior to date of Commercial Operation (Rs)</t>
  </si>
  <si>
    <t>Deposit after the date of Commercial Operation - when mine closure is in scope of Generating Entity itself</t>
  </si>
  <si>
    <t>Production Year no.</t>
  </si>
  <si>
    <t>Amount of Deposit in Escrow account</t>
  </si>
  <si>
    <t>Date of Deposit in Escrow Account</t>
  </si>
  <si>
    <t>Interest Earned/Accrued in Escrow Account</t>
  </si>
  <si>
    <t>Amount received from Escrow Account towards Mine Closure</t>
  </si>
  <si>
    <t>Admissible Mine Closure Expenses</t>
  </si>
  <si>
    <t>Deposit after the date of Commercial Operation - when mine closure is in scope of MDO</t>
  </si>
  <si>
    <t>Borrowing cost at weighted average rate of interest of actual loan</t>
  </si>
  <si>
    <t>Adjustment made in Input Price as part of Mine Closure Expenses</t>
  </si>
  <si>
    <t>Calculations to be submitted duly certified by Auditor, as applicable</t>
  </si>
  <si>
    <t>Royalty</t>
  </si>
  <si>
    <t>District Mineral Foundation (DMF)</t>
  </si>
  <si>
    <t>National Mineral Exploration Trust (NMET)</t>
  </si>
  <si>
    <t>GST Compensation Cess</t>
  </si>
  <si>
    <t>GST</t>
  </si>
  <si>
    <t>1. The relevant Notifications of the Central Government/State Government/Local Authority to be submitted for each item</t>
  </si>
  <si>
    <t>Amount</t>
  </si>
  <si>
    <t>Input Price (1+2+3)</t>
  </si>
  <si>
    <t>Summary of Additional Charges for …. (Name of the Activity)</t>
  </si>
  <si>
    <t>Mine Closure Expenses</t>
  </si>
  <si>
    <t>Mine Characteristics/Important Details as per Approved Mine Plan dated (DD/MM/YYYY)</t>
  </si>
  <si>
    <t>Form 9:  Statutory Charges</t>
  </si>
  <si>
    <t>Sr No</t>
  </si>
  <si>
    <t>Parameters</t>
  </si>
  <si>
    <t>Mining plan/Mine closure plan Revision number and date of revision, if any</t>
  </si>
  <si>
    <t>Peak rated Capacity</t>
  </si>
  <si>
    <t>Year in which proposed to be achieved</t>
  </si>
  <si>
    <t>Mineable reserves</t>
  </si>
  <si>
    <t>Mining area land  - Acquired/Leased</t>
  </si>
  <si>
    <t>If Leased - Period and terms of lease</t>
  </si>
  <si>
    <t>Mining Block Area</t>
  </si>
  <si>
    <t>Type of Mining</t>
  </si>
  <si>
    <t>Method of Mining</t>
  </si>
  <si>
    <t>Mine life in Years</t>
  </si>
  <si>
    <t>Scheduled date of commercial operation as per Investment approval</t>
  </si>
  <si>
    <t>Distance of Loading Point from mine end</t>
  </si>
  <si>
    <t>Specific gravity of coal (Avg)</t>
  </si>
  <si>
    <t>Main Equipment’s</t>
  </si>
  <si>
    <t>Other Important Parameters as deemed necessary</t>
  </si>
  <si>
    <t>Value</t>
  </si>
  <si>
    <t>Gross Calorific value (GCV in kcal/kg) of coal as per Geological Report, Range ,Mean</t>
  </si>
  <si>
    <t>Production Year/s</t>
  </si>
  <si>
    <t>CALENDER PRODUCTION PROGRAMME</t>
  </si>
  <si>
    <t>Coal Production (MT)</t>
  </si>
  <si>
    <r>
      <rPr>
        <b/>
        <sz val="11"/>
        <rFont val="Arial"/>
        <family val="2"/>
      </rPr>
      <t>OB Removal (mm</t>
    </r>
    <r>
      <rPr>
        <b/>
        <vertAlign val="superscript"/>
        <sz val="11"/>
        <rFont val="Arial"/>
        <family val="2"/>
      </rPr>
      <t>3</t>
    </r>
    <r>
      <rPr>
        <b/>
        <sz val="11"/>
        <rFont val="Arial"/>
        <family val="2"/>
      </rPr>
      <t>)</t>
    </r>
  </si>
  <si>
    <r>
      <rPr>
        <b/>
        <sz val="11"/>
        <rFont val="Arial"/>
        <family val="2"/>
      </rPr>
      <t>Stripping Ratio (m</t>
    </r>
    <r>
      <rPr>
        <b/>
        <vertAlign val="superscript"/>
        <sz val="11"/>
        <rFont val="Arial"/>
        <family val="2"/>
      </rPr>
      <t>3</t>
    </r>
    <r>
      <rPr>
        <b/>
        <sz val="11"/>
        <rFont val="Arial"/>
        <family val="2"/>
      </rPr>
      <t>/MT)</t>
    </r>
  </si>
  <si>
    <t>ACTUAL PRODUCTION</t>
  </si>
  <si>
    <t>Activity means Crushing, Transportation, Handling or Washing, as applicable. Details to be provided.</t>
  </si>
  <si>
    <t>Break Down</t>
  </si>
  <si>
    <t>As per Original Estimates as per Investment Approval</t>
  </si>
  <si>
    <t>Liabilities/ Provisions</t>
  </si>
  <si>
    <t>Variation (3 – 4 - 5)</t>
  </si>
  <si>
    <t>Specific Reasons for Variation</t>
  </si>
  <si>
    <t>Estimated Capital expenditure up to Peak Rated Capacity</t>
  </si>
  <si>
    <t>Actual Amount</t>
  </si>
  <si>
    <t>Cost of Land &amp; Site Development</t>
  </si>
  <si>
    <t>Land*</t>
  </si>
  <si>
    <t>1.1.a</t>
  </si>
  <si>
    <t>Mines Infrastructure</t>
  </si>
  <si>
    <t>1.1.b</t>
  </si>
  <si>
    <t>Compensatory Afforestation LAND</t>
  </si>
  <si>
    <t>1.1.c</t>
  </si>
  <si>
    <t>Wildlife</t>
  </si>
  <si>
    <t>Rehabilitation &amp; Resettlement (R&amp;R)</t>
  </si>
  <si>
    <t>1.2.a</t>
  </si>
  <si>
    <t>R&amp;R including SIA Study</t>
  </si>
  <si>
    <t>1.2.b</t>
  </si>
  <si>
    <t>Land Registration</t>
  </si>
  <si>
    <t>Preliminary Investigation &amp; Site Development (Prospecting and Boring)</t>
  </si>
  <si>
    <t>Total Land &amp; Site Development</t>
  </si>
  <si>
    <t>Plant &amp; Equipment</t>
  </si>
  <si>
    <t>Material Handling system</t>
  </si>
  <si>
    <t>Fixed Infrastructure Mechanical</t>
  </si>
  <si>
    <t>Other Plant and Machinery</t>
  </si>
  <si>
    <t>Switchyard Package</t>
  </si>
  <si>
    <t>Emergency D G Set</t>
  </si>
  <si>
    <t>Fixed Infrastructure Electrical</t>
  </si>
  <si>
    <t>Spares</t>
  </si>
  <si>
    <t>Initial Spares</t>
  </si>
  <si>
    <t>Total Plant and Machinery</t>
  </si>
  <si>
    <t>Township &amp; Colony/Aux Building</t>
  </si>
  <si>
    <t>Temporary Construction &amp; Enabling Works</t>
  </si>
  <si>
    <t>Road and Drainage</t>
  </si>
  <si>
    <t>Fixed Infrastructure Civil</t>
  </si>
  <si>
    <t>Total Civil Works</t>
  </si>
  <si>
    <t>Establishment (Other Expenditure directly attributable to Construction)</t>
  </si>
  <si>
    <t>MBOA</t>
  </si>
  <si>
    <t>Mine Development expenditure excluding IDC</t>
  </si>
  <si>
    <t>Total Capital cost excluding IDC &amp; FC</t>
  </si>
  <si>
    <t>IDC, FC, FERV &amp; Hedging cost</t>
  </si>
  <si>
    <t>Interest During Construction (IDC)</t>
  </si>
  <si>
    <t>Financing charges (FC)</t>
  </si>
  <si>
    <t>Foreign Exchange Rate Variation (FERV)</t>
  </si>
  <si>
    <t>Hedging cost</t>
  </si>
  <si>
    <t>Assets capitalized in FY 2019-20 &amp; FY 2020-21 forming part of Capital Cost</t>
  </si>
  <si>
    <t>Notional IDC</t>
  </si>
  <si>
    <r>
      <rPr>
        <b/>
        <sz val="11"/>
        <rFont val="Arial"/>
        <family val="2"/>
      </rPr>
      <t>S.
No.</t>
    </r>
  </si>
  <si>
    <r>
      <rPr>
        <b/>
        <sz val="11"/>
        <rFont val="Arial"/>
        <family val="2"/>
      </rPr>
      <t>Actual Capital Expenditure as on date of commercial operation/ anticipated date of commercial
operation</t>
    </r>
  </si>
  <si>
    <r>
      <rPr>
        <b/>
        <sz val="11"/>
        <rFont val="Arial"/>
        <family val="2"/>
      </rPr>
      <t>Total of IDC, FC, FERV &amp; Hedging
cost</t>
    </r>
  </si>
  <si>
    <r>
      <rPr>
        <sz val="11"/>
        <rFont val="Arial"/>
        <family val="2"/>
      </rPr>
      <t>Capital cost including IDC,FC,FERV &amp;
Hedging cost</t>
    </r>
  </si>
  <si>
    <r>
      <rPr>
        <i/>
        <sz val="11"/>
        <rFont val="Arial"/>
        <family val="2"/>
      </rPr>
      <t>*Provide details of Freehold land and Lease hold land separately</t>
    </r>
    <r>
      <rPr>
        <b/>
        <sz val="11"/>
        <rFont val="Arial"/>
        <family val="2"/>
      </rPr>
      <t/>
    </r>
  </si>
  <si>
    <t>1.   In case of cost variation, a detailed note giving reasons of such variation should be submitted clearly indicating whether such cost over-run was beyond the control of the generating company.</t>
  </si>
  <si>
    <t>2.   In case of both time &amp; cost overrun, a detailed note giving reasons of such time and cost over-run should be submitted clearly bringing out the agency responsible and whether such time and cost overrun was beyond the control of the generating company.</t>
  </si>
  <si>
    <t>3.   The implication on cost due to time over run, if any shall be submitted separately giving details of increase in prices in different packages from scheduled date of commercial operation to Actual date of commercial operation /anticipated date of commercial operation, increase in IEDC from scheduled date of commercial operation to actual date of commercial operation /anticipated date of commercial operation and increase of IDC from scheduled date of commercial operation to actual anticipated date of commercial operation.</t>
  </si>
  <si>
    <t>4.   Impact on account of each reason for Time over run on Cost of project should be quantified and substantiated with necessary documents and supporting workings.</t>
  </si>
  <si>
    <t>5.   A list of balance  deferred work assets/work wise including initial spare on original  scope of works along with estimate shall be furnished positively.</t>
  </si>
  <si>
    <t>Name/No. of Construction / Supply / Service Package</t>
  </si>
  <si>
    <t>Whether awarded through ICB/DCB/ Departmentally/ Deposit Work</t>
  </si>
  <si>
    <t>No. of bids received</t>
  </si>
  <si>
    <t>Date of Start of work</t>
  </si>
  <si>
    <t>Date of Completion of Work/Expected date of completion of work</t>
  </si>
  <si>
    <t>Firm or With Escalation in prices</t>
  </si>
  <si>
    <t>Actual capital expenditure till the completion or up to date of commercial operation whichever is earlier(Rs.Lakh)</t>
  </si>
  <si>
    <t>IDC, FC, FERV &amp; Hedging cost (Rs. Lakh)</t>
  </si>
  <si>
    <t>Sub -total (9+10+11)  (Rs. Lakh)</t>
  </si>
  <si>
    <r>
      <t>Scope of works</t>
    </r>
    <r>
      <rPr>
        <vertAlign val="superscript"/>
        <sz val="11"/>
        <rFont val="Arial"/>
        <family val="2"/>
      </rPr>
      <t xml:space="preserve">1  </t>
    </r>
    <r>
      <rPr>
        <sz val="11"/>
        <rFont val="Arial"/>
        <family val="2"/>
      </rPr>
      <t>(in line with head of cost break-ups as applicable)</t>
    </r>
  </si>
  <si>
    <r>
      <rPr>
        <sz val="11"/>
        <rFont val="Arial"/>
        <family val="2"/>
      </rPr>
      <t>Value of Award</t>
    </r>
    <r>
      <rPr>
        <vertAlign val="superscript"/>
        <sz val="11"/>
        <rFont val="Arial"/>
        <family val="2"/>
      </rPr>
      <t xml:space="preserve">2  </t>
    </r>
    <r>
      <rPr>
        <sz val="11"/>
        <rFont val="Arial"/>
        <family val="2"/>
      </rPr>
      <t>in (Rs. Lakh)</t>
    </r>
  </si>
  <si>
    <t>Taxes &amp; Duties (Rs. Lakh)</t>
  </si>
  <si>
    <t>Package A</t>
  </si>
  <si>
    <t>Package B</t>
  </si>
  <si>
    <t>Package C</t>
  </si>
  <si>
    <t>Total cost of all packages</t>
  </si>
  <si>
    <t>If there is any package, which need to be shown in Indian Rupee and foreign currency(ies), the same should be shown separately along
with the currency, the exchange rate and the date e.g. Rs.80 Cr. +US$50m=Rs.430Cr. at US$=Rs70 as on say 01.04.2023.</t>
  </si>
  <si>
    <t>Form 7:  O&amp;M expenses</t>
  </si>
  <si>
    <t>Form 12:  Break-up of Construction/Supply/Service Packages</t>
  </si>
  <si>
    <t>The scope of work in any package should be indicated in conformity of Capital cost break-up for the Integrated Mine in the Form 11 to the extent possible.</t>
  </si>
  <si>
    <t>Form 11:  Break-up of Capital Cost for New Integrated Mine</t>
  </si>
  <si>
    <t>Form 10:  Mine Characteristics/Important Details as per Approved Mine Plan dated (DD/MM/YYYY)</t>
  </si>
  <si>
    <t>Form 8:  Mine Closure Expenses</t>
  </si>
  <si>
    <t>Input cost of coal</t>
  </si>
  <si>
    <t>Consumption of stores and spares including explosives, lubricants &amp; fuels</t>
  </si>
  <si>
    <t>Form 13 : Financial Package</t>
  </si>
  <si>
    <t>Date of Commercial Operation of the Integrated Mine: _________________</t>
  </si>
  <si>
    <t>Financial Package as on COD</t>
  </si>
  <si>
    <t>Form 14 : Details of Loans</t>
  </si>
  <si>
    <t>Form 15: Phasing of Expenditure, Debt and Equity upto COD</t>
  </si>
  <si>
    <t>As per Investment Approval/DPR</t>
  </si>
  <si>
    <t>Form 16: Interest During Construction and Finance Charges upto COD</t>
  </si>
  <si>
    <t>2023-24</t>
  </si>
  <si>
    <t>2022-2023</t>
  </si>
  <si>
    <t>2024-25</t>
  </si>
  <si>
    <t>2025-26</t>
  </si>
  <si>
    <t>2026-27</t>
  </si>
  <si>
    <t>2027-28</t>
  </si>
  <si>
    <t>2028-29</t>
  </si>
  <si>
    <t>Kakatiya Thermal Power Project</t>
  </si>
  <si>
    <t>Tadicherla-I Coal Mine</t>
  </si>
  <si>
    <t>2022-23</t>
  </si>
  <si>
    <t>10% of Royalty</t>
  </si>
  <si>
    <t>Others-MBL Cess</t>
  </si>
  <si>
    <t>14 % of Basic ROM Price</t>
  </si>
  <si>
    <t>2% of Royalty</t>
  </si>
  <si>
    <t>Activities includes Transportation, Coal Sampling and SCCL Survey/Drilling Charges etc.</t>
  </si>
  <si>
    <t>Form 1B:  Summary of Additional Charges for Transportation, Sampling and Consultancy Charges)</t>
  </si>
  <si>
    <t>O&amp;M expenses excluding Mining Charge
(Employee Cost)</t>
  </si>
  <si>
    <t>Clause No.52</t>
  </si>
  <si>
    <t>Mining Rights</t>
  </si>
  <si>
    <t>26.07.2023&amp;
21.11.2023</t>
  </si>
  <si>
    <t>Mineral Rights</t>
  </si>
  <si>
    <t>18% of Royalty &amp; Reserve Price</t>
  </si>
  <si>
    <t>* The Proposed capital expenditure of future years may be incorporated at your end.</t>
  </si>
</sst>
</file>

<file path=xl/styles.xml><?xml version="1.0" encoding="utf-8"?>
<styleSheet xmlns="http://schemas.openxmlformats.org/spreadsheetml/2006/main">
  <numFmts count="12">
    <numFmt numFmtId="8" formatCode="&quot;₹&quot;\ #,##0.00;[Red]&quot;₹&quot;\ \-#,##0.00"/>
    <numFmt numFmtId="43" formatCode="_ * #,##0.00_ ;_ * \-#,##0.00_ ;_ * &quot;-&quot;??_ ;_ @_ "/>
    <numFmt numFmtId="164" formatCode="_(* #,##0.00_);_(* \(#,##0.00\);_(* &quot;-&quot;??_);_(@_)"/>
    <numFmt numFmtId="165" formatCode="_-* #,##0.00_-;\-* #,##0.00_-;_-* &quot;-&quot;??_-;_-@_-"/>
    <numFmt numFmtId="166" formatCode="0.00_)"/>
    <numFmt numFmtId="167" formatCode="&quot;ß&quot;#,##0.00_);\(&quot;ß&quot;#,##0.00\)"/>
    <numFmt numFmtId="168" formatCode="0.0"/>
    <numFmt numFmtId="169" formatCode="0.0000"/>
    <numFmt numFmtId="170" formatCode="0.000000000000000%"/>
    <numFmt numFmtId="171" formatCode="0.000"/>
    <numFmt numFmtId="172" formatCode="_ * #,##0_ ;_ * \-#,##0_ ;_ * &quot;-&quot;??_ ;_ @_ "/>
    <numFmt numFmtId="173" formatCode="dd\.mm\.yyyy"/>
  </numFmts>
  <fonts count="34">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Times New Roman"/>
      <family val="1"/>
    </font>
    <font>
      <sz val="12"/>
      <name val="Arial"/>
      <family val="2"/>
    </font>
    <font>
      <sz val="10"/>
      <name val="Arial"/>
      <family val="2"/>
    </font>
    <font>
      <sz val="12"/>
      <name val="Tms Rmn"/>
    </font>
    <font>
      <sz val="10"/>
      <name val="Helv"/>
    </font>
    <font>
      <sz val="8"/>
      <name val="Arial"/>
      <family val="2"/>
    </font>
    <font>
      <b/>
      <sz val="12"/>
      <name val="Arial"/>
      <family val="2"/>
    </font>
    <font>
      <sz val="7"/>
      <name val="Small Fonts"/>
      <family val="2"/>
    </font>
    <font>
      <b/>
      <i/>
      <sz val="16"/>
      <name val="Helv"/>
    </font>
    <font>
      <sz val="11"/>
      <name val="Arial"/>
      <family val="2"/>
    </font>
    <font>
      <sz val="11"/>
      <color theme="1"/>
      <name val="Calibri"/>
      <family val="2"/>
      <scheme val="minor"/>
    </font>
    <font>
      <sz val="11"/>
      <color indexed="8"/>
      <name val="Calibri"/>
      <family val="2"/>
    </font>
    <font>
      <sz val="11"/>
      <color theme="1"/>
      <name val="Calibri"/>
      <family val="2"/>
    </font>
    <font>
      <sz val="10"/>
      <name val="Arial"/>
      <family val="2"/>
    </font>
    <font>
      <b/>
      <sz val="11"/>
      <name val="Arial"/>
      <family val="2"/>
    </font>
    <font>
      <i/>
      <sz val="11"/>
      <name val="Arial"/>
      <family val="2"/>
    </font>
    <font>
      <sz val="11"/>
      <color indexed="8"/>
      <name val="Arial"/>
      <family val="2"/>
    </font>
    <font>
      <vertAlign val="superscript"/>
      <sz val="11"/>
      <name val="Arial"/>
      <family val="2"/>
    </font>
    <font>
      <sz val="11"/>
      <color theme="1"/>
      <name val="Arial"/>
      <family val="2"/>
    </font>
    <font>
      <b/>
      <sz val="11"/>
      <color theme="1"/>
      <name val="Arial"/>
      <family val="2"/>
    </font>
    <font>
      <b/>
      <sz val="18"/>
      <name val="Arial"/>
      <family val="2"/>
    </font>
    <font>
      <b/>
      <vertAlign val="superscript"/>
      <sz val="11"/>
      <name val="Arial"/>
      <family val="2"/>
    </font>
    <font>
      <sz val="11"/>
      <color rgb="FF000000"/>
      <name val="Arial"/>
      <family val="2"/>
    </font>
    <font>
      <b/>
      <sz val="11"/>
      <color rgb="FF000000"/>
      <name val="Arial"/>
      <family val="2"/>
    </font>
    <font>
      <sz val="10"/>
      <name val="Arial"/>
      <family val="2"/>
    </font>
    <font>
      <b/>
      <i/>
      <sz val="11"/>
      <name val="Arial"/>
      <family val="2"/>
    </font>
    <font>
      <sz val="10"/>
      <name val="Arial"/>
    </font>
    <font>
      <sz val="9"/>
      <color indexed="81"/>
      <name val="Tahoma"/>
      <charset val="1"/>
    </font>
    <font>
      <b/>
      <sz val="9"/>
      <color indexed="81"/>
      <name val="Tahoma"/>
      <charset val="1"/>
    </font>
    <font>
      <b/>
      <sz val="13"/>
      <name val="Arial"/>
      <family val="2"/>
    </font>
  </fonts>
  <fills count="8">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theme="6" tint="0.59999389629810485"/>
        <bgColor indexed="64"/>
      </patternFill>
    </fill>
  </fills>
  <borders count="29">
    <border>
      <left/>
      <right/>
      <top/>
      <bottom/>
      <diagonal/>
    </border>
    <border>
      <left/>
      <right style="thin">
        <color indexed="8"/>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74">
    <xf numFmtId="0" fontId="0" fillId="0" borderId="0"/>
    <xf numFmtId="0" fontId="7" fillId="0" borderId="0" applyNumberFormat="0" applyFill="0" applyBorder="0" applyAlignment="0" applyProtection="0"/>
    <xf numFmtId="0" fontId="8" fillId="0" borderId="1"/>
    <xf numFmtId="0" fontId="8" fillId="0" borderId="1"/>
    <xf numFmtId="38" fontId="9" fillId="2" borderId="0" applyNumberFormat="0" applyBorder="0" applyAlignment="0" applyProtection="0"/>
    <xf numFmtId="0" fontId="10" fillId="0" borderId="2" applyNumberFormat="0" applyAlignment="0" applyProtection="0">
      <alignment horizontal="left" vertical="center"/>
    </xf>
    <xf numFmtId="0" fontId="10" fillId="0" borderId="3">
      <alignment horizontal="left" vertical="center"/>
    </xf>
    <xf numFmtId="10" fontId="9" fillId="3" borderId="4" applyNumberFormat="0" applyBorder="0" applyAlignment="0" applyProtection="0"/>
    <xf numFmtId="37" fontId="11" fillId="0" borderId="0"/>
    <xf numFmtId="166" fontId="12" fillId="0" borderId="0"/>
    <xf numFmtId="0" fontId="6" fillId="0" borderId="0"/>
    <xf numFmtId="0" fontId="6" fillId="0" borderId="0"/>
    <xf numFmtId="0" fontId="4" fillId="0" borderId="0"/>
    <xf numFmtId="0" fontId="4" fillId="0" borderId="0"/>
    <xf numFmtId="0" fontId="6" fillId="0" borderId="0">
      <alignment vertical="center"/>
    </xf>
    <xf numFmtId="167" fontId="6" fillId="0" borderId="0" applyFont="0" applyFill="0" applyBorder="0" applyAlignment="0" applyProtection="0"/>
    <xf numFmtId="10" fontId="6" fillId="0" borderId="0" applyFont="0" applyFill="0" applyBorder="0" applyAlignment="0" applyProtection="0"/>
    <xf numFmtId="0" fontId="6" fillId="0" borderId="0"/>
    <xf numFmtId="0" fontId="14" fillId="0" borderId="0"/>
    <xf numFmtId="164" fontId="14" fillId="0" borderId="0" applyFont="0" applyFill="0" applyBorder="0" applyAlignment="0" applyProtection="0"/>
    <xf numFmtId="9" fontId="14" fillId="0" borderId="0" applyFont="0" applyFill="0" applyBorder="0" applyAlignment="0" applyProtection="0"/>
    <xf numFmtId="165" fontId="15" fillId="0" borderId="0" applyFont="0" applyFill="0" applyBorder="0" applyAlignment="0" applyProtection="0"/>
    <xf numFmtId="0" fontId="16" fillId="0" borderId="0"/>
    <xf numFmtId="9" fontId="15" fillId="0" borderId="0" applyFont="0" applyFill="0" applyBorder="0" applyAlignment="0" applyProtection="0"/>
    <xf numFmtId="164" fontId="15" fillId="0" borderId="0" applyFont="0" applyFill="0" applyBorder="0" applyAlignment="0" applyProtection="0"/>
    <xf numFmtId="164" fontId="15" fillId="0" borderId="0" applyFont="0" applyFill="0" applyBorder="0" applyAlignment="0" applyProtection="0"/>
    <xf numFmtId="164" fontId="15" fillId="0" borderId="0" applyFont="0" applyFill="0" applyBorder="0" applyAlignment="0" applyProtection="0"/>
    <xf numFmtId="164" fontId="15" fillId="0" borderId="0" applyFont="0" applyFill="0" applyBorder="0" applyAlignment="0" applyProtection="0"/>
    <xf numFmtId="164" fontId="6" fillId="0" borderId="0" applyFont="0" applyFill="0" applyBorder="0" applyAlignment="0" applyProtection="0"/>
    <xf numFmtId="43" fontId="15"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14" fillId="0" borderId="0"/>
    <xf numFmtId="0" fontId="15" fillId="0" borderId="0"/>
    <xf numFmtId="0" fontId="15" fillId="0" borderId="0"/>
    <xf numFmtId="0" fontId="14" fillId="0" borderId="0"/>
    <xf numFmtId="0" fontId="6" fillId="0" borderId="0">
      <alignment vertical="center"/>
    </xf>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6" fillId="0" borderId="0" applyFont="0" applyFill="0" applyBorder="0" applyAlignment="0" applyProtection="0"/>
    <xf numFmtId="9" fontId="15" fillId="0" borderId="0" applyFont="0" applyFill="0" applyBorder="0" applyAlignment="0" applyProtection="0"/>
    <xf numFmtId="164" fontId="17"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0" fontId="6" fillId="0" borderId="0"/>
    <xf numFmtId="0" fontId="6" fillId="0" borderId="0"/>
    <xf numFmtId="0" fontId="4" fillId="0" borderId="0"/>
    <xf numFmtId="0" fontId="6" fillId="0" borderId="0" applyBorder="0" applyProtection="0"/>
    <xf numFmtId="167" fontId="15" fillId="0" borderId="0" applyFont="0" applyFill="0" applyBorder="0" applyAlignment="0" applyProtection="0"/>
    <xf numFmtId="0" fontId="6" fillId="0" borderId="0"/>
    <xf numFmtId="0" fontId="6" fillId="0" borderId="0"/>
    <xf numFmtId="0" fontId="6" fillId="0" borderId="0"/>
    <xf numFmtId="9" fontId="6" fillId="0" borderId="0" applyFont="0" applyFill="0" applyBorder="0" applyAlignment="0" applyProtection="0"/>
    <xf numFmtId="0" fontId="3" fillId="0" borderId="0"/>
    <xf numFmtId="164" fontId="3" fillId="0" borderId="0" applyFont="0" applyFill="0" applyBorder="0" applyAlignment="0" applyProtection="0"/>
    <xf numFmtId="165" fontId="6" fillId="0" borderId="0" applyFont="0" applyFill="0" applyBorder="0" applyAlignment="0" applyProtection="0"/>
    <xf numFmtId="164" fontId="3" fillId="0" borderId="0" applyFont="0" applyFill="0" applyBorder="0" applyAlignment="0" applyProtection="0"/>
    <xf numFmtId="43" fontId="3" fillId="0" borderId="0" applyFont="0" applyFill="0" applyBorder="0" applyAlignment="0" applyProtection="0"/>
    <xf numFmtId="9" fontId="3" fillId="0" borderId="0" applyFont="0" applyFill="0" applyBorder="0" applyAlignment="0" applyProtection="0"/>
    <xf numFmtId="0" fontId="2" fillId="0" borderId="0"/>
    <xf numFmtId="0" fontId="2" fillId="0" borderId="0"/>
    <xf numFmtId="0" fontId="1" fillId="0" borderId="0"/>
    <xf numFmtId="164" fontId="1" fillId="0" borderId="0" applyFont="0" applyFill="0" applyBorder="0" applyAlignment="0" applyProtection="0"/>
    <xf numFmtId="43" fontId="28" fillId="0" borderId="0" applyFont="0" applyFill="0" applyBorder="0" applyAlignment="0" applyProtection="0"/>
    <xf numFmtId="9" fontId="30" fillId="0" borderId="0" applyFont="0" applyFill="0" applyBorder="0" applyAlignment="0" applyProtection="0"/>
  </cellStyleXfs>
  <cellXfs count="337">
    <xf numFmtId="0" fontId="0" fillId="0" borderId="0" xfId="0"/>
    <xf numFmtId="0" fontId="5" fillId="0" borderId="0" xfId="10" applyFont="1" applyAlignment="1">
      <alignment horizontal="center" vertical="center"/>
    </xf>
    <xf numFmtId="0" fontId="13" fillId="0" borderId="4" xfId="14" applyFont="1" applyBorder="1" applyAlignment="1">
      <alignment horizontal="center" vertical="center"/>
    </xf>
    <xf numFmtId="0" fontId="13" fillId="0" borderId="0" xfId="10" applyFont="1"/>
    <xf numFmtId="0" fontId="13" fillId="0" borderId="0" xfId="10" applyFont="1" applyAlignment="1">
      <alignment vertical="center"/>
    </xf>
    <xf numFmtId="0" fontId="5" fillId="0" borderId="0" xfId="14" applyFont="1">
      <alignment vertical="center"/>
    </xf>
    <xf numFmtId="0" fontId="10" fillId="0" borderId="0" xfId="14" applyFont="1" applyAlignment="1">
      <alignment horizontal="right" vertical="center"/>
    </xf>
    <xf numFmtId="0" fontId="5" fillId="0" borderId="4" xfId="14" applyFont="1" applyBorder="1" applyAlignment="1">
      <alignment horizontal="center" vertical="center"/>
    </xf>
    <xf numFmtId="0" fontId="5" fillId="0" borderId="4" xfId="14" applyFont="1" applyBorder="1">
      <alignment vertical="center"/>
    </xf>
    <xf numFmtId="0" fontId="5" fillId="0" borderId="4" xfId="14" applyFont="1" applyBorder="1" applyAlignment="1">
      <alignment horizontal="left" vertical="center"/>
    </xf>
    <xf numFmtId="0" fontId="5" fillId="6" borderId="4" xfId="14" applyFont="1" applyFill="1" applyBorder="1" applyAlignment="1">
      <alignment horizontal="center" vertical="center"/>
    </xf>
    <xf numFmtId="0" fontId="10" fillId="6" borderId="4" xfId="14" applyFont="1" applyFill="1" applyBorder="1">
      <alignment vertical="center"/>
    </xf>
    <xf numFmtId="0" fontId="5" fillId="6" borderId="4" xfId="14" applyFont="1" applyFill="1" applyBorder="1" applyAlignment="1">
      <alignment horizontal="left" vertical="center"/>
    </xf>
    <xf numFmtId="0" fontId="5" fillId="0" borderId="0" xfId="10" applyFont="1"/>
    <xf numFmtId="0" fontId="5" fillId="5" borderId="0" xfId="14" applyFont="1" applyFill="1">
      <alignment vertical="center"/>
    </xf>
    <xf numFmtId="0" fontId="10" fillId="0" borderId="8" xfId="14" applyFont="1" applyBorder="1" applyAlignment="1">
      <alignment horizontal="center" vertical="center"/>
    </xf>
    <xf numFmtId="0" fontId="10" fillId="0" borderId="4" xfId="14" applyFont="1" applyBorder="1" applyAlignment="1">
      <alignment horizontal="center" vertical="center"/>
    </xf>
    <xf numFmtId="0" fontId="13" fillId="0" borderId="0" xfId="14" applyFont="1">
      <alignment vertical="center"/>
    </xf>
    <xf numFmtId="0" fontId="18" fillId="0" borderId="4" xfId="14" applyFont="1" applyBorder="1" applyAlignment="1">
      <alignment horizontal="center" vertical="center"/>
    </xf>
    <xf numFmtId="0" fontId="18" fillId="0" borderId="4" xfId="14" applyFont="1" applyBorder="1" applyAlignment="1">
      <alignment horizontal="center" vertical="center" wrapText="1"/>
    </xf>
    <xf numFmtId="0" fontId="13" fillId="0" borderId="4" xfId="14" applyFont="1" applyBorder="1" applyAlignment="1">
      <alignment horizontal="left" vertical="center"/>
    </xf>
    <xf numFmtId="0" fontId="13" fillId="0" borderId="4" xfId="10" applyFont="1" applyBorder="1" applyAlignment="1">
      <alignment horizontal="center" vertical="center"/>
    </xf>
    <xf numFmtId="0" fontId="13" fillId="0" borderId="4" xfId="10" applyFont="1" applyBorder="1" applyAlignment="1">
      <alignment horizontal="center" vertical="center" wrapText="1"/>
    </xf>
    <xf numFmtId="0" fontId="18" fillId="0" borderId="4" xfId="10" applyFont="1" applyBorder="1" applyAlignment="1">
      <alignment horizontal="center" vertical="center"/>
    </xf>
    <xf numFmtId="0" fontId="18" fillId="0" borderId="0" xfId="10" applyFont="1" applyAlignment="1">
      <alignment horizontal="left" vertical="center"/>
    </xf>
    <xf numFmtId="0" fontId="18" fillId="0" borderId="0" xfId="10" applyFont="1" applyAlignment="1">
      <alignment horizontal="right" vertical="center"/>
    </xf>
    <xf numFmtId="0" fontId="18" fillId="0" borderId="0" xfId="14" applyFont="1" applyAlignment="1">
      <alignment horizontal="right" vertical="center"/>
    </xf>
    <xf numFmtId="0" fontId="13" fillId="0" borderId="4" xfId="10" applyFont="1" applyBorder="1" applyAlignment="1">
      <alignment vertical="center"/>
    </xf>
    <xf numFmtId="0" fontId="13" fillId="0" borderId="4" xfId="0" applyFont="1" applyBorder="1" applyAlignment="1">
      <alignment vertical="center"/>
    </xf>
    <xf numFmtId="0" fontId="13" fillId="0" borderId="4" xfId="10" applyFont="1" applyBorder="1" applyAlignment="1">
      <alignment horizontal="left" vertical="center"/>
    </xf>
    <xf numFmtId="0" fontId="18" fillId="0" borderId="4" xfId="10" applyFont="1" applyBorder="1" applyAlignment="1">
      <alignment horizontal="left" vertical="center" wrapText="1"/>
    </xf>
    <xf numFmtId="0" fontId="18" fillId="0" borderId="4" xfId="10" applyFont="1" applyBorder="1" applyAlignment="1">
      <alignment horizontal="center" vertical="center" wrapText="1"/>
    </xf>
    <xf numFmtId="0" fontId="18" fillId="0" borderId="0" xfId="10" applyFont="1" applyAlignment="1">
      <alignment vertical="center"/>
    </xf>
    <xf numFmtId="0" fontId="18" fillId="0" borderId="0" xfId="14" applyFont="1" applyAlignment="1">
      <alignment horizontal="center" vertical="center"/>
    </xf>
    <xf numFmtId="0" fontId="13" fillId="0" borderId="0" xfId="10" applyFont="1" applyAlignment="1">
      <alignment horizontal="center" vertical="center"/>
    </xf>
    <xf numFmtId="0" fontId="18" fillId="0" borderId="0" xfId="10" applyFont="1" applyAlignment="1">
      <alignment horizontal="center" vertical="center"/>
    </xf>
    <xf numFmtId="0" fontId="18" fillId="0" borderId="0" xfId="14" applyFont="1">
      <alignment vertical="center"/>
    </xf>
    <xf numFmtId="0" fontId="13" fillId="0" borderId="4" xfId="10" applyFont="1" applyBorder="1" applyAlignment="1">
      <alignment horizontal="left" vertical="center" wrapText="1"/>
    </xf>
    <xf numFmtId="0" fontId="18" fillId="0" borderId="4" xfId="10" applyFont="1" applyBorder="1" applyAlignment="1">
      <alignment vertical="center"/>
    </xf>
    <xf numFmtId="0" fontId="13" fillId="0" borderId="4" xfId="10" applyFont="1" applyBorder="1" applyAlignment="1">
      <alignment horizontal="right" vertical="center"/>
    </xf>
    <xf numFmtId="0" fontId="13" fillId="0" borderId="0" xfId="10" applyFont="1" applyAlignment="1">
      <alignment horizontal="left" vertical="center"/>
    </xf>
    <xf numFmtId="0" fontId="19" fillId="0" borderId="0" xfId="10" applyFont="1" applyAlignment="1">
      <alignment horizontal="left" vertical="center"/>
    </xf>
    <xf numFmtId="0" fontId="19" fillId="0" borderId="0" xfId="10" applyFont="1" applyAlignment="1">
      <alignment vertical="center"/>
    </xf>
    <xf numFmtId="0" fontId="13" fillId="0" borderId="0" xfId="14" applyFont="1" applyAlignment="1">
      <alignment horizontal="center" vertical="center"/>
    </xf>
    <xf numFmtId="0" fontId="18" fillId="0" borderId="0" xfId="10" applyFont="1" applyAlignment="1">
      <alignment horizontal="left"/>
    </xf>
    <xf numFmtId="0" fontId="18" fillId="0" borderId="0" xfId="10" applyFont="1" applyAlignment="1">
      <alignment horizontal="right"/>
    </xf>
    <xf numFmtId="0" fontId="18" fillId="0" borderId="0" xfId="10" applyFont="1" applyAlignment="1">
      <alignment horizontal="left" vertical="center" wrapText="1"/>
    </xf>
    <xf numFmtId="0" fontId="18" fillId="0" borderId="0" xfId="10" applyFont="1" applyAlignment="1">
      <alignment horizontal="center" vertical="center" wrapText="1"/>
    </xf>
    <xf numFmtId="0" fontId="13" fillId="0" borderId="7" xfId="10" applyFont="1" applyBorder="1" applyAlignment="1">
      <alignment horizontal="center" vertical="center"/>
    </xf>
    <xf numFmtId="0" fontId="19" fillId="0" borderId="0" xfId="10" applyFont="1" applyAlignment="1">
      <alignment horizontal="right" vertical="center"/>
    </xf>
    <xf numFmtId="0" fontId="13" fillId="0" borderId="0" xfId="10" applyFont="1" applyAlignment="1">
      <alignment horizontal="center"/>
    </xf>
    <xf numFmtId="10" fontId="13" fillId="4" borderId="4" xfId="40" applyNumberFormat="1" applyFont="1" applyFill="1" applyBorder="1" applyAlignment="1">
      <alignment horizontal="center" vertical="center"/>
    </xf>
    <xf numFmtId="10" fontId="20" fillId="0" borderId="4" xfId="40" applyNumberFormat="1" applyFont="1" applyFill="1" applyBorder="1" applyAlignment="1">
      <alignment horizontal="center" vertical="center"/>
    </xf>
    <xf numFmtId="0" fontId="10" fillId="0" borderId="0" xfId="14" applyFont="1" applyAlignment="1">
      <alignment horizontal="center" vertical="center"/>
    </xf>
    <xf numFmtId="0" fontId="13" fillId="0" borderId="4" xfId="10" applyFont="1" applyBorder="1" applyAlignment="1">
      <alignment vertical="center" wrapText="1"/>
    </xf>
    <xf numFmtId="0" fontId="18" fillId="0" borderId="4" xfId="10" applyFont="1" applyBorder="1" applyAlignment="1">
      <alignment vertical="center" wrapText="1"/>
    </xf>
    <xf numFmtId="0" fontId="13" fillId="0" borderId="0" xfId="0" applyFont="1" applyAlignment="1">
      <alignment vertical="center"/>
    </xf>
    <xf numFmtId="0" fontId="13" fillId="0" borderId="0" xfId="0" applyFont="1" applyAlignment="1">
      <alignment horizontal="center" vertical="center"/>
    </xf>
    <xf numFmtId="0" fontId="18" fillId="0" borderId="0" xfId="0" applyFont="1" applyAlignment="1">
      <alignment vertical="center"/>
    </xf>
    <xf numFmtId="0" fontId="18" fillId="0" borderId="4" xfId="0" applyFont="1" applyBorder="1" applyAlignment="1">
      <alignment horizontal="center" vertical="center"/>
    </xf>
    <xf numFmtId="0" fontId="13" fillId="0" borderId="4" xfId="0" applyFont="1" applyBorder="1" applyAlignment="1">
      <alignment horizontal="center" vertical="center"/>
    </xf>
    <xf numFmtId="0" fontId="22" fillId="0" borderId="4" xfId="0" applyFont="1" applyBorder="1" applyAlignment="1">
      <alignment vertical="center"/>
    </xf>
    <xf numFmtId="0" fontId="22" fillId="0" borderId="4" xfId="0" applyFont="1" applyBorder="1" applyAlignment="1">
      <alignment horizontal="center" vertical="center"/>
    </xf>
    <xf numFmtId="2" fontId="13" fillId="0" borderId="4" xfId="0" applyNumberFormat="1" applyFont="1" applyBorder="1" applyAlignment="1">
      <alignment vertical="center"/>
    </xf>
    <xf numFmtId="0" fontId="13" fillId="0" borderId="4" xfId="0" applyFont="1" applyBorder="1" applyAlignment="1">
      <alignment horizontal="center" vertical="center" wrapText="1"/>
    </xf>
    <xf numFmtId="2" fontId="18" fillId="0" borderId="4" xfId="0" applyNumberFormat="1" applyFont="1" applyBorder="1" applyAlignment="1">
      <alignment vertical="center"/>
    </xf>
    <xf numFmtId="0" fontId="13" fillId="0" borderId="7" xfId="10" applyFont="1" applyBorder="1" applyAlignment="1">
      <alignment horizontal="center" vertical="center" wrapText="1"/>
    </xf>
    <xf numFmtId="0" fontId="22" fillId="0" borderId="4" xfId="0" applyFont="1" applyBorder="1" applyAlignment="1">
      <alignment vertical="center" wrapText="1"/>
    </xf>
    <xf numFmtId="0" fontId="13" fillId="0" borderId="11" xfId="0" applyFont="1" applyBorder="1" applyAlignment="1">
      <alignment vertical="center"/>
    </xf>
    <xf numFmtId="0" fontId="18" fillId="0" borderId="4" xfId="0" applyFont="1" applyBorder="1" applyAlignment="1">
      <alignment horizontal="center" vertical="center" wrapText="1"/>
    </xf>
    <xf numFmtId="0" fontId="18" fillId="0" borderId="4" xfId="0" applyFont="1" applyBorder="1" applyAlignment="1">
      <alignment horizontal="left" vertical="center" wrapText="1"/>
    </xf>
    <xf numFmtId="0" fontId="13" fillId="0" borderId="5" xfId="0" applyFont="1" applyBorder="1" applyAlignment="1">
      <alignment horizontal="center" vertical="center"/>
    </xf>
    <xf numFmtId="0" fontId="18" fillId="0" borderId="0" xfId="0" applyFont="1" applyAlignment="1">
      <alignment horizontal="center" vertical="center"/>
    </xf>
    <xf numFmtId="0" fontId="13" fillId="0" borderId="4" xfId="0" applyFont="1" applyBorder="1" applyAlignment="1">
      <alignment horizontal="left" vertical="center" wrapText="1"/>
    </xf>
    <xf numFmtId="0" fontId="13" fillId="0" borderId="13" xfId="0" applyFont="1" applyBorder="1" applyAlignment="1">
      <alignment vertical="center"/>
    </xf>
    <xf numFmtId="164" fontId="18" fillId="0" borderId="0" xfId="49" applyFont="1" applyFill="1" applyBorder="1" applyAlignment="1">
      <alignment horizontal="center" vertical="center"/>
    </xf>
    <xf numFmtId="164" fontId="18" fillId="0" borderId="0" xfId="49" quotePrefix="1" applyFont="1" applyFill="1" applyBorder="1" applyAlignment="1">
      <alignment horizontal="right" vertical="center"/>
    </xf>
    <xf numFmtId="164" fontId="13" fillId="0" borderId="0" xfId="49" applyFont="1" applyFill="1" applyBorder="1" applyAlignment="1">
      <alignment vertical="center"/>
    </xf>
    <xf numFmtId="0" fontId="18" fillId="0" borderId="4" xfId="10" quotePrefix="1" applyFont="1" applyBorder="1" applyAlignment="1">
      <alignment horizontal="center" vertical="center" wrapText="1"/>
    </xf>
    <xf numFmtId="2" fontId="13" fillId="0" borderId="0" xfId="10" applyNumberFormat="1" applyFont="1" applyAlignment="1">
      <alignment vertical="center"/>
    </xf>
    <xf numFmtId="2" fontId="13" fillId="0" borderId="4" xfId="10" applyNumberFormat="1" applyFont="1" applyBorder="1" applyAlignment="1">
      <alignment horizontal="center" vertical="center"/>
    </xf>
    <xf numFmtId="2" fontId="18" fillId="0" borderId="4" xfId="10" applyNumberFormat="1" applyFont="1" applyBorder="1" applyAlignment="1">
      <alignment horizontal="center" vertical="center"/>
    </xf>
    <xf numFmtId="169" fontId="13" fillId="0" borderId="0" xfId="10" applyNumberFormat="1" applyFont="1" applyAlignment="1">
      <alignment vertical="center"/>
    </xf>
    <xf numFmtId="46" fontId="18" fillId="0" borderId="4" xfId="10" quotePrefix="1" applyNumberFormat="1" applyFont="1" applyBorder="1" applyAlignment="1">
      <alignment horizontal="center" vertical="center"/>
    </xf>
    <xf numFmtId="0" fontId="18" fillId="0" borderId="4" xfId="10" quotePrefix="1" applyFont="1" applyBorder="1" applyAlignment="1">
      <alignment horizontal="center" vertical="center"/>
    </xf>
    <xf numFmtId="2" fontId="18" fillId="0" borderId="0" xfId="10" applyNumberFormat="1" applyFont="1" applyAlignment="1">
      <alignment vertical="center"/>
    </xf>
    <xf numFmtId="46" fontId="18" fillId="0" borderId="0" xfId="10" applyNumberFormat="1" applyFont="1" applyAlignment="1">
      <alignment horizontal="left" vertical="center"/>
    </xf>
    <xf numFmtId="164" fontId="18" fillId="0" borderId="0" xfId="10" applyNumberFormat="1" applyFont="1" applyAlignment="1">
      <alignment horizontal="center" vertical="center"/>
    </xf>
    <xf numFmtId="2" fontId="18" fillId="0" borderId="0" xfId="10" applyNumberFormat="1" applyFont="1" applyAlignment="1">
      <alignment horizontal="center" vertical="center"/>
    </xf>
    <xf numFmtId="171" fontId="13" fillId="0" borderId="0" xfId="10" applyNumberFormat="1" applyFont="1" applyAlignment="1">
      <alignment vertical="center"/>
    </xf>
    <xf numFmtId="0" fontId="13" fillId="0" borderId="11" xfId="10" applyFont="1" applyBorder="1" applyAlignment="1">
      <alignment vertical="center"/>
    </xf>
    <xf numFmtId="15" fontId="13" fillId="0" borderId="4" xfId="0" applyNumberFormat="1" applyFont="1" applyBorder="1" applyAlignment="1">
      <alignment horizontal="center" vertical="center" wrapText="1"/>
    </xf>
    <xf numFmtId="0" fontId="18" fillId="0" borderId="0" xfId="39" applyFont="1">
      <alignment vertical="center"/>
    </xf>
    <xf numFmtId="0" fontId="18" fillId="0" borderId="0" xfId="34" applyFont="1" applyAlignment="1">
      <alignment horizontal="center" vertical="center"/>
    </xf>
    <xf numFmtId="0" fontId="18" fillId="0" borderId="0" xfId="39" applyFont="1" applyAlignment="1">
      <alignment horizontal="center" vertical="center"/>
    </xf>
    <xf numFmtId="0" fontId="18" fillId="0" borderId="0" xfId="39" applyFont="1" applyAlignment="1">
      <alignment horizontal="left" vertical="center"/>
    </xf>
    <xf numFmtId="0" fontId="13" fillId="0" borderId="6" xfId="0" applyFont="1" applyBorder="1" applyAlignment="1">
      <alignment vertical="center"/>
    </xf>
    <xf numFmtId="0" fontId="18" fillId="0" borderId="5" xfId="0" applyFont="1" applyBorder="1" applyAlignment="1">
      <alignment horizontal="center" vertical="center"/>
    </xf>
    <xf numFmtId="0" fontId="18" fillId="0" borderId="12" xfId="0" applyFont="1" applyBorder="1" applyAlignment="1">
      <alignment horizontal="center" vertical="center" wrapText="1"/>
    </xf>
    <xf numFmtId="0" fontId="18" fillId="0" borderId="12" xfId="0" applyFont="1" applyBorder="1" applyAlignment="1">
      <alignment horizontal="center" vertical="center"/>
    </xf>
    <xf numFmtId="0" fontId="13" fillId="0" borderId="5" xfId="0" applyFont="1" applyBorder="1" applyAlignment="1">
      <alignment vertical="center"/>
    </xf>
    <xf numFmtId="0" fontId="13" fillId="0" borderId="12" xfId="0" applyFont="1" applyBorder="1" applyAlignment="1">
      <alignment vertical="center"/>
    </xf>
    <xf numFmtId="0" fontId="13" fillId="0" borderId="14" xfId="0" applyFont="1" applyBorder="1" applyAlignment="1">
      <alignment vertical="center"/>
    </xf>
    <xf numFmtId="0" fontId="13" fillId="0" borderId="15" xfId="0" applyFont="1" applyBorder="1" applyAlignment="1">
      <alignment vertical="center"/>
    </xf>
    <xf numFmtId="0" fontId="13" fillId="0" borderId="6" xfId="0" applyFont="1" applyBorder="1" applyAlignment="1">
      <alignment horizontal="center" vertical="center"/>
    </xf>
    <xf numFmtId="2" fontId="13" fillId="0" borderId="5" xfId="0" applyNumberFormat="1" applyFont="1" applyBorder="1" applyAlignment="1">
      <alignment vertical="center"/>
    </xf>
    <xf numFmtId="0" fontId="24" fillId="0" borderId="0" xfId="0" applyFont="1" applyAlignment="1">
      <alignment vertical="center"/>
    </xf>
    <xf numFmtId="0" fontId="18" fillId="0" borderId="4" xfId="14" applyFont="1" applyBorder="1" applyAlignment="1">
      <alignment horizontal="left" vertical="center"/>
    </xf>
    <xf numFmtId="0" fontId="13" fillId="0" borderId="0" xfId="14" applyFont="1" applyAlignment="1">
      <alignment vertical="center"/>
    </xf>
    <xf numFmtId="0" fontId="18" fillId="4" borderId="14" xfId="70" applyFont="1" applyFill="1" applyBorder="1" applyAlignment="1">
      <alignment horizontal="center" vertical="center" wrapText="1"/>
    </xf>
    <xf numFmtId="0" fontId="18" fillId="4" borderId="15" xfId="70" applyFont="1" applyFill="1" applyBorder="1" applyAlignment="1">
      <alignment horizontal="center" vertical="center" wrapText="1"/>
    </xf>
    <xf numFmtId="0" fontId="13" fillId="4" borderId="16" xfId="70" applyFont="1" applyFill="1" applyBorder="1" applyAlignment="1">
      <alignment horizontal="center" vertical="center"/>
    </xf>
    <xf numFmtId="0" fontId="13" fillId="4" borderId="17" xfId="70" applyFont="1" applyFill="1" applyBorder="1" applyAlignment="1">
      <alignment horizontal="left" vertical="center"/>
    </xf>
    <xf numFmtId="0" fontId="18" fillId="4" borderId="17" xfId="70" applyFont="1" applyFill="1" applyBorder="1" applyAlignment="1">
      <alignment horizontal="center" vertical="center"/>
    </xf>
    <xf numFmtId="10" fontId="13" fillId="4" borderId="17" xfId="70" applyNumberFormat="1" applyFont="1" applyFill="1" applyBorder="1" applyAlignment="1">
      <alignment horizontal="center" vertical="center"/>
    </xf>
    <xf numFmtId="0" fontId="13" fillId="4" borderId="5" xfId="70" applyFont="1" applyFill="1" applyBorder="1" applyAlignment="1">
      <alignment horizontal="center" vertical="center"/>
    </xf>
    <xf numFmtId="0" fontId="13" fillId="4" borderId="4" xfId="70" applyFont="1" applyFill="1" applyBorder="1" applyAlignment="1">
      <alignment horizontal="left" vertical="center" wrapText="1"/>
    </xf>
    <xf numFmtId="0" fontId="18" fillId="4" borderId="4" xfId="70" applyFont="1" applyFill="1" applyBorder="1" applyAlignment="1">
      <alignment horizontal="center" vertical="center"/>
    </xf>
    <xf numFmtId="0" fontId="13" fillId="4" borderId="4" xfId="70" applyFont="1" applyFill="1" applyBorder="1" applyAlignment="1">
      <alignment horizontal="left" vertical="center"/>
    </xf>
    <xf numFmtId="0" fontId="13" fillId="4" borderId="13" xfId="70" applyFont="1" applyFill="1" applyBorder="1" applyAlignment="1">
      <alignment horizontal="center" vertical="center"/>
    </xf>
    <xf numFmtId="0" fontId="18" fillId="4" borderId="14" xfId="70" applyFont="1" applyFill="1" applyBorder="1" applyAlignment="1">
      <alignment horizontal="center" vertical="center"/>
    </xf>
    <xf numFmtId="0" fontId="13" fillId="4" borderId="14" xfId="70" applyFont="1" applyFill="1" applyBorder="1" applyAlignment="1">
      <alignment horizontal="center" vertical="center"/>
    </xf>
    <xf numFmtId="9" fontId="22" fillId="0" borderId="4" xfId="0" applyNumberFormat="1" applyFont="1" applyBorder="1" applyAlignment="1">
      <alignment horizontal="center" vertical="center"/>
    </xf>
    <xf numFmtId="4" fontId="22" fillId="0" borderId="4" xfId="0" applyNumberFormat="1" applyFont="1" applyBorder="1" applyAlignment="1">
      <alignment horizontal="center" vertical="center"/>
    </xf>
    <xf numFmtId="1" fontId="26" fillId="0" borderId="4" xfId="0" applyNumberFormat="1" applyFont="1" applyBorder="1" applyAlignment="1">
      <alignment horizontal="center" vertical="center" shrinkToFit="1"/>
    </xf>
    <xf numFmtId="0" fontId="26" fillId="0" borderId="4" xfId="0" applyFont="1" applyBorder="1" applyAlignment="1">
      <alignment horizontal="center" vertical="center" wrapText="1"/>
    </xf>
    <xf numFmtId="1" fontId="27" fillId="0" borderId="4" xfId="0" applyNumberFormat="1" applyFont="1" applyBorder="1" applyAlignment="1">
      <alignment horizontal="center" vertical="center" shrinkToFit="1"/>
    </xf>
    <xf numFmtId="4" fontId="26" fillId="0" borderId="4" xfId="0" applyNumberFormat="1" applyFont="1" applyBorder="1" applyAlignment="1">
      <alignment horizontal="center" vertical="center" wrapText="1"/>
    </xf>
    <xf numFmtId="168" fontId="27" fillId="0" borderId="4" xfId="0" applyNumberFormat="1" applyFont="1" applyBorder="1" applyAlignment="1">
      <alignment horizontal="center" vertical="center" shrinkToFit="1"/>
    </xf>
    <xf numFmtId="168" fontId="26" fillId="0" borderId="4" xfId="0" applyNumberFormat="1" applyFont="1" applyBorder="1" applyAlignment="1">
      <alignment horizontal="center" vertical="center" shrinkToFit="1"/>
    </xf>
    <xf numFmtId="0" fontId="26" fillId="0" borderId="4" xfId="0" applyFont="1" applyBorder="1" applyAlignment="1">
      <alignment horizontal="left" vertical="center" wrapText="1"/>
    </xf>
    <xf numFmtId="4" fontId="26" fillId="0" borderId="4" xfId="0" applyNumberFormat="1" applyFont="1" applyBorder="1" applyAlignment="1">
      <alignment horizontal="center" vertical="center"/>
    </xf>
    <xf numFmtId="0" fontId="27" fillId="0" borderId="4" xfId="0" applyFont="1" applyBorder="1" applyAlignment="1">
      <alignment horizontal="left" vertical="center" wrapText="1"/>
    </xf>
    <xf numFmtId="0" fontId="18" fillId="0" borderId="0" xfId="0" applyFont="1" applyAlignment="1">
      <alignment horizontal="right" vertical="center"/>
    </xf>
    <xf numFmtId="0" fontId="18" fillId="0" borderId="8" xfId="0" applyFont="1" applyBorder="1" applyAlignment="1">
      <alignment vertical="center" wrapText="1"/>
    </xf>
    <xf numFmtId="0" fontId="18" fillId="0" borderId="7" xfId="0" applyFont="1" applyBorder="1" applyAlignment="1">
      <alignment vertical="center" wrapText="1"/>
    </xf>
    <xf numFmtId="0" fontId="26" fillId="0" borderId="0" xfId="0" applyFont="1" applyAlignment="1">
      <alignment vertical="center" wrapText="1"/>
    </xf>
    <xf numFmtId="0" fontId="26" fillId="0" borderId="25" xfId="0" applyFont="1" applyBorder="1" applyAlignment="1">
      <alignment horizontal="center" vertical="center" wrapText="1"/>
    </xf>
    <xf numFmtId="1" fontId="26" fillId="0" borderId="25" xfId="0" applyNumberFormat="1" applyFont="1" applyBorder="1" applyAlignment="1">
      <alignment horizontal="center" vertical="center" shrinkToFit="1"/>
    </xf>
    <xf numFmtId="0" fontId="18" fillId="0" borderId="26" xfId="0" applyFont="1" applyBorder="1" applyAlignment="1">
      <alignment horizontal="center" vertical="center" wrapText="1"/>
    </xf>
    <xf numFmtId="0" fontId="13" fillId="0" borderId="26" xfId="0" applyFont="1" applyBorder="1" applyAlignment="1">
      <alignment horizontal="left" vertical="center" wrapText="1"/>
    </xf>
    <xf numFmtId="0" fontId="26" fillId="0" borderId="26" xfId="0" applyFont="1" applyBorder="1" applyAlignment="1">
      <alignment horizontal="left" vertical="center" wrapText="1"/>
    </xf>
    <xf numFmtId="9" fontId="13" fillId="0" borderId="0" xfId="40" applyFont="1" applyFill="1" applyBorder="1" applyAlignment="1">
      <alignment vertical="center"/>
    </xf>
    <xf numFmtId="10" fontId="13" fillId="0" borderId="0" xfId="40" applyNumberFormat="1" applyFont="1" applyFill="1" applyBorder="1" applyAlignment="1">
      <alignment vertical="center"/>
    </xf>
    <xf numFmtId="170" fontId="13" fillId="0" borderId="0" xfId="40" applyNumberFormat="1" applyFont="1" applyFill="1" applyBorder="1" applyAlignment="1">
      <alignment vertical="center"/>
    </xf>
    <xf numFmtId="9" fontId="18" fillId="0" borderId="0" xfId="40" quotePrefix="1" applyFont="1" applyFill="1" applyBorder="1" applyAlignment="1">
      <alignment horizontal="right" vertical="center"/>
    </xf>
    <xf numFmtId="0" fontId="18" fillId="0" borderId="4" xfId="14" applyFont="1" applyBorder="1" applyAlignment="1">
      <alignment horizontal="center" vertical="center" wrapText="1"/>
    </xf>
    <xf numFmtId="0" fontId="18" fillId="0" borderId="0" xfId="14" applyFont="1" applyAlignment="1">
      <alignment horizontal="center" vertical="center"/>
    </xf>
    <xf numFmtId="172" fontId="13" fillId="0" borderId="4" xfId="72" applyNumberFormat="1" applyFont="1" applyBorder="1" applyAlignment="1">
      <alignment vertical="center"/>
    </xf>
    <xf numFmtId="172" fontId="18" fillId="0" borderId="4" xfId="72" applyNumberFormat="1" applyFont="1" applyBorder="1" applyAlignment="1">
      <alignment vertical="center"/>
    </xf>
    <xf numFmtId="172" fontId="18" fillId="0" borderId="4" xfId="72" applyNumberFormat="1" applyFont="1" applyBorder="1" applyAlignment="1">
      <alignment horizontal="center" vertical="center"/>
    </xf>
    <xf numFmtId="172" fontId="13" fillId="0" borderId="4" xfId="72" applyNumberFormat="1" applyFont="1" applyBorder="1" applyAlignment="1">
      <alignment horizontal="center" vertical="center"/>
    </xf>
    <xf numFmtId="0" fontId="13" fillId="0" borderId="4" xfId="10" applyFont="1" applyBorder="1" applyAlignment="1">
      <alignment horizontal="center" vertical="center"/>
    </xf>
    <xf numFmtId="0" fontId="18" fillId="0" borderId="4" xfId="10" applyFont="1" applyBorder="1" applyAlignment="1">
      <alignment horizontal="center" vertical="center"/>
    </xf>
    <xf numFmtId="172" fontId="18" fillId="0" borderId="4" xfId="72" applyNumberFormat="1" applyFont="1" applyBorder="1" applyAlignment="1">
      <alignment horizontal="center" vertical="center" wrapText="1"/>
    </xf>
    <xf numFmtId="172" fontId="18" fillId="0" borderId="4" xfId="0" applyNumberFormat="1" applyFont="1" applyBorder="1" applyAlignment="1">
      <alignment vertical="center"/>
    </xf>
    <xf numFmtId="0" fontId="18" fillId="0" borderId="4" xfId="10" applyFont="1" applyBorder="1" applyAlignment="1">
      <alignment horizontal="center" vertical="center"/>
    </xf>
    <xf numFmtId="0" fontId="29" fillId="0" borderId="0" xfId="14" applyFont="1" applyAlignment="1">
      <alignment vertical="center"/>
    </xf>
    <xf numFmtId="43" fontId="13" fillId="0" borderId="4" xfId="72" applyFont="1" applyBorder="1" applyAlignment="1">
      <alignment horizontal="center" vertical="center"/>
    </xf>
    <xf numFmtId="0" fontId="18" fillId="0" borderId="4" xfId="0" applyFont="1" applyBorder="1" applyAlignment="1">
      <alignment vertical="center"/>
    </xf>
    <xf numFmtId="172" fontId="13" fillId="0" borderId="0" xfId="72" applyNumberFormat="1" applyFont="1" applyAlignment="1">
      <alignment vertical="center"/>
    </xf>
    <xf numFmtId="172" fontId="18" fillId="0" borderId="0" xfId="72" applyNumberFormat="1" applyFont="1" applyAlignment="1">
      <alignment vertical="center"/>
    </xf>
    <xf numFmtId="172" fontId="13" fillId="0" borderId="0" xfId="10" applyNumberFormat="1" applyFont="1"/>
    <xf numFmtId="43" fontId="18" fillId="0" borderId="4" xfId="72" applyFont="1" applyBorder="1" applyAlignment="1">
      <alignment horizontal="left" vertical="center" wrapText="1"/>
    </xf>
    <xf numFmtId="43" fontId="18" fillId="0" borderId="4" xfId="72" applyFont="1" applyBorder="1" applyAlignment="1">
      <alignment horizontal="center" vertical="center" wrapText="1"/>
    </xf>
    <xf numFmtId="43" fontId="18" fillId="0" borderId="4" xfId="72" applyFont="1" applyBorder="1" applyAlignment="1">
      <alignment horizontal="left" vertical="center"/>
    </xf>
    <xf numFmtId="43" fontId="13" fillId="0" borderId="4" xfId="72" applyFont="1" applyBorder="1" applyAlignment="1">
      <alignment vertical="center"/>
    </xf>
    <xf numFmtId="0" fontId="13" fillId="0" borderId="4" xfId="14" applyFont="1" applyFill="1" applyBorder="1" applyAlignment="1">
      <alignment horizontal="center" vertical="center"/>
    </xf>
    <xf numFmtId="0" fontId="13" fillId="0" borderId="4" xfId="14" applyFont="1" applyFill="1" applyBorder="1" applyAlignment="1">
      <alignment horizontal="left" vertical="center"/>
    </xf>
    <xf numFmtId="0" fontId="13" fillId="0" borderId="4" xfId="10" applyFont="1" applyFill="1" applyBorder="1" applyAlignment="1">
      <alignment horizontal="center" vertical="center"/>
    </xf>
    <xf numFmtId="0" fontId="13" fillId="0" borderId="4" xfId="14" applyFont="1" applyFill="1" applyBorder="1" applyAlignment="1">
      <alignment vertical="center"/>
    </xf>
    <xf numFmtId="0" fontId="13" fillId="0" borderId="0" xfId="14" applyFont="1" applyFill="1" applyAlignment="1">
      <alignment vertical="center"/>
    </xf>
    <xf numFmtId="0" fontId="13" fillId="0" borderId="7" xfId="10" applyFont="1" applyFill="1" applyBorder="1" applyAlignment="1">
      <alignment horizontal="center" vertical="center"/>
    </xf>
    <xf numFmtId="0" fontId="13" fillId="0" borderId="4" xfId="10" applyFont="1" applyFill="1" applyBorder="1" applyAlignment="1">
      <alignment vertical="center"/>
    </xf>
    <xf numFmtId="172" fontId="13" fillId="0" borderId="4" xfId="72" applyNumberFormat="1" applyFont="1" applyFill="1" applyBorder="1" applyAlignment="1">
      <alignment horizontal="center" vertical="center"/>
    </xf>
    <xf numFmtId="0" fontId="13" fillId="0" borderId="0" xfId="10" applyFont="1" applyFill="1" applyAlignment="1">
      <alignment vertical="center"/>
    </xf>
    <xf numFmtId="43" fontId="13" fillId="4" borderId="17" xfId="72" applyFont="1" applyFill="1" applyBorder="1" applyAlignment="1">
      <alignment horizontal="center" vertical="center"/>
    </xf>
    <xf numFmtId="43" fontId="13" fillId="0" borderId="17" xfId="72" applyFont="1" applyBorder="1" applyAlignment="1">
      <alignment horizontal="center" vertical="center"/>
    </xf>
    <xf numFmtId="43" fontId="13" fillId="4" borderId="18" xfId="72" applyFont="1" applyFill="1" applyBorder="1" applyAlignment="1">
      <alignment horizontal="center" vertical="center"/>
    </xf>
    <xf numFmtId="43" fontId="13" fillId="4" borderId="4" xfId="72" applyFont="1" applyFill="1" applyBorder="1" applyAlignment="1">
      <alignment horizontal="center" vertical="center"/>
    </xf>
    <xf numFmtId="43" fontId="13" fillId="4" borderId="12" xfId="72" applyFont="1" applyFill="1" applyBorder="1" applyAlignment="1">
      <alignment horizontal="center" vertical="center"/>
    </xf>
    <xf numFmtId="43" fontId="18" fillId="4" borderId="14" xfId="72" applyFont="1" applyFill="1" applyBorder="1" applyAlignment="1">
      <alignment horizontal="center" vertical="center"/>
    </xf>
    <xf numFmtId="43" fontId="18" fillId="4" borderId="15" xfId="72" applyFont="1" applyFill="1" applyBorder="1" applyAlignment="1">
      <alignment horizontal="center" vertical="center"/>
    </xf>
    <xf numFmtId="43" fontId="13" fillId="0" borderId="0" xfId="10" applyNumberFormat="1" applyFont="1" applyAlignment="1">
      <alignment vertical="center"/>
    </xf>
    <xf numFmtId="43" fontId="18" fillId="0" borderId="4" xfId="72" applyFont="1" applyBorder="1" applyAlignment="1">
      <alignment vertical="center"/>
    </xf>
    <xf numFmtId="43" fontId="13" fillId="0" borderId="4" xfId="72" applyFont="1" applyBorder="1" applyAlignment="1">
      <alignment horizontal="center" vertical="center" wrapText="1"/>
    </xf>
    <xf numFmtId="43" fontId="18" fillId="0" borderId="4" xfId="72" applyFont="1" applyBorder="1" applyAlignment="1">
      <alignment vertical="center" wrapText="1"/>
    </xf>
    <xf numFmtId="43" fontId="13" fillId="0" borderId="4" xfId="72" applyFont="1" applyBorder="1" applyAlignment="1">
      <alignment horizontal="left" vertical="center"/>
    </xf>
    <xf numFmtId="43" fontId="13" fillId="0" borderId="4" xfId="72" applyFont="1" applyFill="1" applyBorder="1" applyAlignment="1">
      <alignment horizontal="left" vertical="center"/>
    </xf>
    <xf numFmtId="43" fontId="13" fillId="0" borderId="4" xfId="72" applyFont="1" applyFill="1" applyBorder="1" applyAlignment="1">
      <alignment vertical="center"/>
    </xf>
    <xf numFmtId="43" fontId="13" fillId="0" borderId="4" xfId="72" applyFont="1" applyFill="1" applyBorder="1" applyAlignment="1">
      <alignment horizontal="center" vertical="center" wrapText="1"/>
    </xf>
    <xf numFmtId="0" fontId="18" fillId="0" borderId="4" xfId="10" applyFont="1" applyBorder="1" applyAlignment="1">
      <alignment horizontal="center" vertical="center"/>
    </xf>
    <xf numFmtId="43" fontId="13" fillId="0" borderId="9" xfId="72" applyFont="1" applyBorder="1" applyAlignment="1">
      <alignment vertical="center"/>
    </xf>
    <xf numFmtId="9" fontId="13" fillId="0" borderId="9" xfId="72" applyNumberFormat="1" applyFont="1" applyBorder="1" applyAlignment="1">
      <alignment horizontal="center" vertical="center"/>
    </xf>
    <xf numFmtId="9" fontId="13" fillId="0" borderId="4" xfId="72" applyNumberFormat="1" applyFont="1" applyBorder="1" applyAlignment="1">
      <alignment horizontal="center" vertical="center"/>
    </xf>
    <xf numFmtId="10" fontId="13" fillId="0" borderId="9" xfId="72" applyNumberFormat="1" applyFont="1" applyBorder="1" applyAlignment="1">
      <alignment horizontal="center" vertical="center"/>
    </xf>
    <xf numFmtId="10" fontId="13" fillId="0" borderId="4" xfId="72" applyNumberFormat="1" applyFont="1" applyBorder="1" applyAlignment="1">
      <alignment horizontal="center" vertical="center"/>
    </xf>
    <xf numFmtId="10" fontId="13" fillId="0" borderId="9" xfId="73" applyNumberFormat="1" applyFont="1" applyBorder="1" applyAlignment="1">
      <alignment horizontal="center" vertical="center"/>
    </xf>
    <xf numFmtId="10" fontId="13" fillId="0" borderId="4" xfId="73" applyNumberFormat="1" applyFont="1" applyBorder="1" applyAlignment="1">
      <alignment horizontal="center" vertical="center"/>
    </xf>
    <xf numFmtId="43" fontId="18" fillId="0" borderId="9" xfId="72" applyFont="1" applyBorder="1" applyAlignment="1">
      <alignment vertical="center"/>
    </xf>
    <xf numFmtId="10" fontId="13" fillId="0" borderId="0" xfId="73" applyNumberFormat="1" applyFont="1" applyAlignment="1">
      <alignment vertical="center"/>
    </xf>
    <xf numFmtId="43" fontId="13" fillId="0" borderId="0" xfId="14" applyNumberFormat="1" applyFont="1">
      <alignment vertical="center"/>
    </xf>
    <xf numFmtId="8" fontId="13" fillId="0" borderId="0" xfId="10" applyNumberFormat="1" applyFont="1" applyAlignment="1">
      <alignment vertical="center"/>
    </xf>
    <xf numFmtId="43" fontId="13" fillId="0" borderId="0" xfId="72" applyNumberFormat="1" applyFont="1" applyAlignment="1">
      <alignment vertical="center"/>
    </xf>
    <xf numFmtId="173" fontId="13" fillId="0" borderId="4" xfId="72" applyNumberFormat="1" applyFont="1" applyBorder="1" applyAlignment="1">
      <alignment horizontal="center" vertical="center"/>
    </xf>
    <xf numFmtId="172" fontId="13" fillId="0" borderId="0" xfId="10" applyNumberFormat="1" applyFont="1" applyAlignment="1">
      <alignment vertical="center"/>
    </xf>
    <xf numFmtId="43" fontId="18" fillId="0" borderId="0" xfId="10" applyNumberFormat="1" applyFont="1" applyAlignment="1">
      <alignment vertical="center"/>
    </xf>
    <xf numFmtId="173" fontId="13" fillId="0" borderId="4" xfId="72" applyNumberFormat="1" applyFont="1" applyBorder="1" applyAlignment="1">
      <alignment horizontal="center" vertical="center" wrapText="1"/>
    </xf>
    <xf numFmtId="0" fontId="13" fillId="0" borderId="4" xfId="10" applyFont="1" applyBorder="1" applyAlignment="1">
      <alignment horizontal="center" vertical="center"/>
    </xf>
    <xf numFmtId="0" fontId="22" fillId="0" borderId="4" xfId="0" applyFont="1" applyBorder="1" applyAlignment="1">
      <alignment horizontal="center" vertical="center" wrapText="1"/>
    </xf>
    <xf numFmtId="43" fontId="13" fillId="0" borderId="0" xfId="72" applyFont="1" applyAlignment="1">
      <alignment vertical="center"/>
    </xf>
    <xf numFmtId="43" fontId="13" fillId="4" borderId="27" xfId="72" applyFont="1" applyFill="1" applyBorder="1" applyAlignment="1">
      <alignment horizontal="center" vertical="center"/>
    </xf>
    <xf numFmtId="43" fontId="13" fillId="0" borderId="27" xfId="72" applyFont="1" applyBorder="1" applyAlignment="1">
      <alignment horizontal="center" vertical="center"/>
    </xf>
    <xf numFmtId="43" fontId="13" fillId="4" borderId="28" xfId="72" applyFont="1" applyFill="1" applyBorder="1" applyAlignment="1">
      <alignment horizontal="center" vertical="center"/>
    </xf>
    <xf numFmtId="0" fontId="13" fillId="0" borderId="4" xfId="10" applyFont="1" applyFill="1" applyBorder="1" applyAlignment="1">
      <alignment vertical="center" wrapText="1"/>
    </xf>
    <xf numFmtId="172" fontId="13" fillId="0" borderId="4" xfId="72" applyNumberFormat="1" applyFont="1" applyFill="1" applyBorder="1" applyAlignment="1">
      <alignment vertical="center"/>
    </xf>
    <xf numFmtId="0" fontId="33" fillId="0" borderId="0" xfId="14" applyFont="1">
      <alignment vertical="center"/>
    </xf>
    <xf numFmtId="0" fontId="18" fillId="0" borderId="0" xfId="14" applyFont="1" applyAlignment="1">
      <alignment horizontal="center" vertical="center"/>
    </xf>
    <xf numFmtId="0" fontId="10" fillId="0" borderId="0" xfId="10" applyFont="1" applyAlignment="1">
      <alignment horizontal="center" vertical="center" wrapText="1"/>
    </xf>
    <xf numFmtId="0" fontId="5" fillId="0" borderId="0" xfId="10" applyFont="1" applyAlignment="1">
      <alignment horizontal="center" vertical="center" wrapText="1"/>
    </xf>
    <xf numFmtId="0" fontId="18" fillId="0" borderId="4" xfId="14" applyFont="1" applyBorder="1" applyAlignment="1">
      <alignment horizontal="center" vertical="center" wrapText="1"/>
    </xf>
    <xf numFmtId="0" fontId="13" fillId="0" borderId="4" xfId="10" applyFont="1" applyBorder="1" applyAlignment="1">
      <alignment horizontal="center" vertical="center" wrapText="1"/>
    </xf>
    <xf numFmtId="0" fontId="18" fillId="0" borderId="8" xfId="14" applyFont="1" applyBorder="1" applyAlignment="1">
      <alignment horizontal="center" vertical="center" wrapText="1"/>
    </xf>
    <xf numFmtId="0" fontId="18" fillId="0" borderId="10" xfId="14" applyFont="1" applyBorder="1" applyAlignment="1">
      <alignment horizontal="center" vertical="center" wrapText="1"/>
    </xf>
    <xf numFmtId="0" fontId="13" fillId="0" borderId="7" xfId="10" applyFont="1" applyBorder="1" applyAlignment="1">
      <alignment horizontal="center" vertical="center" wrapText="1"/>
    </xf>
    <xf numFmtId="0" fontId="18" fillId="0" borderId="4" xfId="14" applyFont="1" applyBorder="1" applyAlignment="1">
      <alignment horizontal="center" vertical="center"/>
    </xf>
    <xf numFmtId="0" fontId="13" fillId="0" borderId="4" xfId="10" applyFont="1" applyBorder="1" applyAlignment="1">
      <alignment horizontal="center" vertical="center"/>
    </xf>
    <xf numFmtId="0" fontId="18" fillId="0" borderId="8" xfId="14" applyFont="1" applyBorder="1" applyAlignment="1">
      <alignment horizontal="center" vertical="center"/>
    </xf>
    <xf numFmtId="0" fontId="18" fillId="0" borderId="10" xfId="14" applyFont="1" applyBorder="1" applyAlignment="1">
      <alignment horizontal="center" vertical="center"/>
    </xf>
    <xf numFmtId="0" fontId="18" fillId="0" borderId="7" xfId="14" applyFont="1" applyBorder="1" applyAlignment="1">
      <alignment horizontal="center" vertical="center"/>
    </xf>
    <xf numFmtId="0" fontId="18" fillId="0" borderId="6" xfId="14" applyFont="1" applyBorder="1" applyAlignment="1">
      <alignment horizontal="center" vertical="center" wrapText="1"/>
    </xf>
    <xf numFmtId="0" fontId="18" fillId="0" borderId="3" xfId="14" applyFont="1" applyBorder="1" applyAlignment="1">
      <alignment horizontal="center" vertical="center" wrapText="1"/>
    </xf>
    <xf numFmtId="0" fontId="18" fillId="0" borderId="9" xfId="14" applyFont="1" applyBorder="1" applyAlignment="1">
      <alignment horizontal="center" vertical="center" wrapText="1"/>
    </xf>
    <xf numFmtId="0" fontId="18" fillId="0" borderId="4" xfId="10" applyFont="1" applyBorder="1" applyAlignment="1">
      <alignment horizontal="center" vertical="center"/>
    </xf>
    <xf numFmtId="0" fontId="18" fillId="0" borderId="6" xfId="10" applyFont="1" applyBorder="1" applyAlignment="1">
      <alignment horizontal="center" vertical="center"/>
    </xf>
    <xf numFmtId="0" fontId="18" fillId="0" borderId="3" xfId="10" applyFont="1" applyBorder="1" applyAlignment="1">
      <alignment horizontal="center" vertical="center"/>
    </xf>
    <xf numFmtId="0" fontId="18" fillId="0" borderId="9" xfId="10" applyFont="1" applyBorder="1" applyAlignment="1">
      <alignment horizontal="center" vertical="center"/>
    </xf>
    <xf numFmtId="0" fontId="18" fillId="4" borderId="19" xfId="70" applyFont="1" applyFill="1" applyBorder="1" applyAlignment="1">
      <alignment horizontal="center" vertical="center"/>
    </xf>
    <xf numFmtId="0" fontId="18" fillId="4" borderId="20" xfId="70" applyFont="1" applyFill="1" applyBorder="1" applyAlignment="1">
      <alignment horizontal="center" vertical="center"/>
    </xf>
    <xf numFmtId="0" fontId="18" fillId="4" borderId="21" xfId="70" applyFont="1" applyFill="1" applyBorder="1" applyAlignment="1">
      <alignment horizontal="center" vertical="center"/>
    </xf>
    <xf numFmtId="0" fontId="18" fillId="4" borderId="5" xfId="70" applyFont="1" applyFill="1" applyBorder="1" applyAlignment="1">
      <alignment horizontal="center" vertical="center" wrapText="1"/>
    </xf>
    <xf numFmtId="0" fontId="18" fillId="4" borderId="13" xfId="70" applyFont="1" applyFill="1" applyBorder="1" applyAlignment="1">
      <alignment horizontal="center" vertical="center" wrapText="1"/>
    </xf>
    <xf numFmtId="0" fontId="18" fillId="4" borderId="4" xfId="70" quotePrefix="1" applyFont="1" applyFill="1" applyBorder="1" applyAlignment="1">
      <alignment horizontal="center" vertical="center" wrapText="1"/>
    </xf>
    <xf numFmtId="0" fontId="18" fillId="4" borderId="14" xfId="70" quotePrefix="1" applyFont="1" applyFill="1" applyBorder="1" applyAlignment="1">
      <alignment horizontal="center" vertical="center" wrapText="1"/>
    </xf>
    <xf numFmtId="0" fontId="18" fillId="4" borderId="4" xfId="70" applyFont="1" applyFill="1" applyBorder="1" applyAlignment="1">
      <alignment horizontal="center" vertical="center" wrapText="1"/>
    </xf>
    <xf numFmtId="0" fontId="18" fillId="4" borderId="14" xfId="70" applyFont="1" applyFill="1" applyBorder="1" applyAlignment="1">
      <alignment horizontal="center" vertical="center" wrapText="1"/>
    </xf>
    <xf numFmtId="0" fontId="18" fillId="4" borderId="12" xfId="70" applyFont="1" applyFill="1" applyBorder="1" applyAlignment="1">
      <alignment horizontal="center" vertical="center" wrapText="1"/>
    </xf>
    <xf numFmtId="0" fontId="23" fillId="0" borderId="4"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9" xfId="0" applyFont="1" applyBorder="1" applyAlignment="1">
      <alignment horizontal="center" vertical="center" wrapText="1"/>
    </xf>
    <xf numFmtId="0" fontId="18" fillId="0" borderId="6" xfId="0" applyFont="1" applyBorder="1" applyAlignment="1">
      <alignment horizontal="center" vertical="center" wrapText="1"/>
    </xf>
    <xf numFmtId="0" fontId="18" fillId="0" borderId="3" xfId="0" applyFont="1" applyBorder="1" applyAlignment="1">
      <alignment horizontal="center" vertical="center" wrapText="1"/>
    </xf>
    <xf numFmtId="0" fontId="18" fillId="0" borderId="9" xfId="0" applyFont="1" applyBorder="1" applyAlignment="1">
      <alignment horizontal="center" vertical="center" wrapText="1"/>
    </xf>
    <xf numFmtId="0" fontId="13" fillId="0" borderId="4" xfId="0" applyFont="1" applyBorder="1" applyAlignment="1">
      <alignment horizontal="left" vertical="center" wrapText="1"/>
    </xf>
    <xf numFmtId="0" fontId="26" fillId="0" borderId="4" xfId="0" applyFont="1" applyBorder="1" applyAlignment="1">
      <alignment horizontal="left" vertical="center" wrapText="1"/>
    </xf>
    <xf numFmtId="0" fontId="18" fillId="0" borderId="4" xfId="0" applyFont="1" applyBorder="1" applyAlignment="1">
      <alignment horizontal="center" vertical="center" wrapText="1"/>
    </xf>
    <xf numFmtId="0" fontId="26" fillId="0" borderId="4" xfId="0" applyFont="1" applyBorder="1" applyAlignment="1">
      <alignment horizontal="center" vertical="center" wrapText="1"/>
    </xf>
    <xf numFmtId="0" fontId="18" fillId="0" borderId="8" xfId="0" applyFont="1" applyBorder="1" applyAlignment="1">
      <alignment horizontal="center" vertical="center" wrapText="1"/>
    </xf>
    <xf numFmtId="0" fontId="18" fillId="0" borderId="7" xfId="0" applyFont="1" applyBorder="1" applyAlignment="1">
      <alignment horizontal="center" vertical="center" wrapText="1"/>
    </xf>
    <xf numFmtId="0" fontId="18" fillId="0" borderId="6" xfId="10" applyFont="1" applyBorder="1" applyAlignment="1">
      <alignment horizontal="center" vertical="center" wrapText="1"/>
    </xf>
    <xf numFmtId="0" fontId="18" fillId="0" borderId="3" xfId="10" applyFont="1" applyBorder="1" applyAlignment="1">
      <alignment horizontal="center" vertical="center" wrapText="1"/>
    </xf>
    <xf numFmtId="0" fontId="18" fillId="0" borderId="9" xfId="10" applyFont="1" applyBorder="1" applyAlignment="1">
      <alignment horizontal="center" vertical="center" wrapText="1"/>
    </xf>
    <xf numFmtId="10" fontId="18" fillId="0" borderId="6" xfId="40" quotePrefix="1" applyNumberFormat="1" applyFont="1" applyFill="1" applyBorder="1" applyAlignment="1">
      <alignment horizontal="center" vertical="center"/>
    </xf>
    <xf numFmtId="10" fontId="18" fillId="0" borderId="3" xfId="40" applyNumberFormat="1" applyFont="1" applyFill="1" applyBorder="1" applyAlignment="1">
      <alignment horizontal="center" vertical="center"/>
    </xf>
    <xf numFmtId="10" fontId="18" fillId="0" borderId="9" xfId="40" applyNumberFormat="1" applyFont="1" applyFill="1" applyBorder="1" applyAlignment="1">
      <alignment horizontal="center" vertical="center"/>
    </xf>
    <xf numFmtId="0" fontId="13" fillId="0" borderId="0" xfId="10" applyFont="1" applyAlignment="1">
      <alignment horizontal="left" vertical="center" wrapText="1"/>
    </xf>
    <xf numFmtId="0" fontId="18" fillId="0" borderId="0" xfId="0" applyFont="1" applyAlignment="1">
      <alignment horizontal="center" vertical="center"/>
    </xf>
    <xf numFmtId="0" fontId="13" fillId="0" borderId="8" xfId="0" applyFont="1" applyBorder="1" applyAlignment="1">
      <alignment horizontal="center" vertical="center"/>
    </xf>
    <xf numFmtId="0" fontId="13" fillId="0" borderId="10" xfId="0" applyFont="1" applyBorder="1" applyAlignment="1">
      <alignment horizontal="center" vertical="center"/>
    </xf>
    <xf numFmtId="0" fontId="13" fillId="0" borderId="7" xfId="0" applyFont="1" applyBorder="1" applyAlignment="1">
      <alignment horizontal="center" vertical="center"/>
    </xf>
    <xf numFmtId="0" fontId="18" fillId="0" borderId="6" xfId="0" applyFont="1" applyBorder="1" applyAlignment="1">
      <alignment horizontal="center" vertical="center"/>
    </xf>
    <xf numFmtId="0" fontId="18" fillId="0" borderId="3" xfId="0" applyFont="1" applyBorder="1" applyAlignment="1">
      <alignment horizontal="center" vertical="center"/>
    </xf>
    <xf numFmtId="0" fontId="18" fillId="0" borderId="16" xfId="0" applyFont="1" applyBorder="1" applyAlignment="1">
      <alignment horizontal="center" vertical="center"/>
    </xf>
    <xf numFmtId="0" fontId="18" fillId="0" borderId="17" xfId="0" applyFont="1" applyBorder="1" applyAlignment="1">
      <alignment horizontal="center" vertical="center"/>
    </xf>
    <xf numFmtId="0" fontId="18" fillId="0" borderId="18" xfId="0" applyFont="1" applyBorder="1" applyAlignment="1">
      <alignment horizontal="center" vertical="center"/>
    </xf>
    <xf numFmtId="0" fontId="18" fillId="0" borderId="5" xfId="0" applyFont="1" applyBorder="1" applyAlignment="1">
      <alignment horizontal="center" vertical="center" wrapText="1"/>
    </xf>
    <xf numFmtId="0" fontId="18" fillId="0" borderId="4" xfId="0" applyFont="1" applyBorder="1" applyAlignment="1">
      <alignment horizontal="center" vertical="center"/>
    </xf>
    <xf numFmtId="0" fontId="18" fillId="0" borderId="12" xfId="0" applyFont="1" applyBorder="1" applyAlignment="1">
      <alignment horizontal="center" vertical="center"/>
    </xf>
    <xf numFmtId="0" fontId="18" fillId="0" borderId="19" xfId="0" applyFont="1" applyBorder="1" applyAlignment="1">
      <alignment horizontal="center" vertical="center"/>
    </xf>
    <xf numFmtId="0" fontId="18" fillId="0" borderId="20" xfId="0" applyFont="1" applyBorder="1" applyAlignment="1">
      <alignment horizontal="center" vertical="center"/>
    </xf>
    <xf numFmtId="0" fontId="18" fillId="0" borderId="21" xfId="0" applyFont="1" applyBorder="1" applyAlignment="1">
      <alignment horizontal="center" vertical="center"/>
    </xf>
    <xf numFmtId="0" fontId="18" fillId="0" borderId="22" xfId="0" applyFont="1" applyBorder="1" applyAlignment="1">
      <alignment horizontal="center" vertical="center"/>
    </xf>
    <xf numFmtId="0" fontId="18" fillId="0" borderId="23" xfId="0" applyFont="1" applyBorder="1" applyAlignment="1">
      <alignment horizontal="center" vertical="center"/>
    </xf>
    <xf numFmtId="0" fontId="18" fillId="0" borderId="24" xfId="0" applyFont="1" applyBorder="1" applyAlignment="1">
      <alignment horizontal="center" vertical="center"/>
    </xf>
    <xf numFmtId="0" fontId="18" fillId="0" borderId="0" xfId="14" applyFont="1" applyFill="1" applyAlignment="1">
      <alignment horizontal="center" vertical="center"/>
    </xf>
    <xf numFmtId="0" fontId="18" fillId="0" borderId="0" xfId="10" applyFont="1" applyFill="1" applyAlignment="1">
      <alignment horizontal="center" vertical="center"/>
    </xf>
    <xf numFmtId="0" fontId="18" fillId="0" borderId="0" xfId="10" applyFont="1" applyFill="1" applyAlignment="1">
      <alignment horizontal="right" vertical="center"/>
    </xf>
    <xf numFmtId="0" fontId="18" fillId="0" borderId="0" xfId="14" applyFont="1" applyFill="1" applyAlignment="1">
      <alignment horizontal="right" vertical="center"/>
    </xf>
    <xf numFmtId="0" fontId="18" fillId="0" borderId="6" xfId="14" applyFont="1" applyFill="1" applyBorder="1" applyAlignment="1">
      <alignment horizontal="center" vertical="center" wrapText="1"/>
    </xf>
    <xf numFmtId="0" fontId="18" fillId="0" borderId="3" xfId="14" applyFont="1" applyFill="1" applyBorder="1" applyAlignment="1">
      <alignment horizontal="center" vertical="center" wrapText="1"/>
    </xf>
    <xf numFmtId="0" fontId="18" fillId="0" borderId="9" xfId="14" applyFont="1" applyFill="1" applyBorder="1" applyAlignment="1">
      <alignment horizontal="center" vertical="center" wrapText="1"/>
    </xf>
    <xf numFmtId="0" fontId="18" fillId="0" borderId="4" xfId="10" applyFont="1" applyFill="1" applyBorder="1" applyAlignment="1">
      <alignment horizontal="center" vertical="center"/>
    </xf>
    <xf numFmtId="0" fontId="18" fillId="0" borderId="4" xfId="14" applyFont="1" applyFill="1" applyBorder="1" applyAlignment="1">
      <alignment horizontal="center" vertical="center" wrapText="1"/>
    </xf>
    <xf numFmtId="43" fontId="13" fillId="0" borderId="4" xfId="72" applyFont="1" applyFill="1" applyBorder="1" applyAlignment="1">
      <alignment horizontal="center" vertical="center"/>
    </xf>
    <xf numFmtId="43" fontId="13" fillId="0" borderId="9" xfId="72" applyFont="1" applyFill="1" applyBorder="1" applyAlignment="1">
      <alignment vertical="center"/>
    </xf>
    <xf numFmtId="10" fontId="13" fillId="0" borderId="9" xfId="72" applyNumberFormat="1" applyFont="1" applyFill="1" applyBorder="1" applyAlignment="1">
      <alignment horizontal="center" vertical="center"/>
    </xf>
    <xf numFmtId="10" fontId="13" fillId="0" borderId="4" xfId="72" applyNumberFormat="1" applyFont="1" applyFill="1" applyBorder="1" applyAlignment="1">
      <alignment vertical="center"/>
    </xf>
    <xf numFmtId="10" fontId="13" fillId="0" borderId="4" xfId="72" applyNumberFormat="1" applyFont="1" applyFill="1" applyBorder="1" applyAlignment="1">
      <alignment horizontal="center" vertical="center"/>
    </xf>
    <xf numFmtId="43" fontId="18" fillId="0" borderId="9" xfId="72" applyFont="1" applyFill="1" applyBorder="1" applyAlignment="1">
      <alignment vertical="center"/>
    </xf>
    <xf numFmtId="43" fontId="18" fillId="0" borderId="4" xfId="72" applyFont="1" applyFill="1" applyBorder="1" applyAlignment="1">
      <alignment horizontal="left" vertical="center"/>
    </xf>
    <xf numFmtId="43" fontId="18" fillId="0" borderId="4" xfId="72" applyFont="1" applyFill="1" applyBorder="1" applyAlignment="1">
      <alignment vertical="center"/>
    </xf>
    <xf numFmtId="0" fontId="18" fillId="0" borderId="6" xfId="14" applyFont="1" applyFill="1" applyBorder="1" applyAlignment="1">
      <alignment horizontal="center" vertical="center" wrapText="1"/>
    </xf>
    <xf numFmtId="0" fontId="18" fillId="0" borderId="6" xfId="10" applyFont="1" applyFill="1" applyBorder="1" applyAlignment="1">
      <alignment horizontal="center" vertical="center"/>
    </xf>
    <xf numFmtId="0" fontId="18" fillId="0" borderId="3" xfId="10" applyFont="1" applyFill="1" applyBorder="1" applyAlignment="1">
      <alignment horizontal="center" vertical="center"/>
    </xf>
    <xf numFmtId="0" fontId="18" fillId="0" borderId="9" xfId="10" applyFont="1" applyFill="1" applyBorder="1" applyAlignment="1">
      <alignment horizontal="center" vertical="center"/>
    </xf>
    <xf numFmtId="9" fontId="13" fillId="0" borderId="4" xfId="72" applyNumberFormat="1" applyFont="1" applyFill="1" applyBorder="1" applyAlignment="1">
      <alignment horizontal="center" vertical="center" wrapText="1"/>
    </xf>
    <xf numFmtId="10" fontId="13" fillId="0" borderId="4" xfId="72" applyNumberFormat="1" applyFont="1" applyFill="1" applyBorder="1" applyAlignment="1">
      <alignment horizontal="center" vertical="center" wrapText="1"/>
    </xf>
    <xf numFmtId="10" fontId="13" fillId="0" borderId="4" xfId="73" applyNumberFormat="1" applyFont="1" applyFill="1" applyBorder="1" applyAlignment="1">
      <alignment horizontal="center" vertical="center" wrapText="1"/>
    </xf>
    <xf numFmtId="0" fontId="13" fillId="7" borderId="0" xfId="10" applyFont="1" applyFill="1" applyAlignment="1">
      <alignment vertical="center"/>
    </xf>
    <xf numFmtId="0" fontId="13" fillId="0" borderId="0" xfId="14" applyFont="1" applyFill="1">
      <alignment vertical="center"/>
    </xf>
    <xf numFmtId="0" fontId="13" fillId="0" borderId="0" xfId="10" applyFont="1" applyFill="1"/>
    <xf numFmtId="0" fontId="18" fillId="0" borderId="8" xfId="14" applyFont="1" applyFill="1" applyBorder="1" applyAlignment="1">
      <alignment horizontal="center" vertical="center" wrapText="1"/>
    </xf>
    <xf numFmtId="0" fontId="18" fillId="0" borderId="4" xfId="14" applyFont="1" applyFill="1" applyBorder="1" applyAlignment="1">
      <alignment horizontal="center" vertical="center"/>
    </xf>
    <xf numFmtId="0" fontId="18" fillId="0" borderId="8" xfId="14" applyFont="1" applyFill="1" applyBorder="1" applyAlignment="1">
      <alignment horizontal="center" vertical="center"/>
    </xf>
    <xf numFmtId="0" fontId="18" fillId="0" borderId="4" xfId="14" applyFont="1" applyFill="1" applyBorder="1" applyAlignment="1">
      <alignment horizontal="center" vertical="center" wrapText="1"/>
    </xf>
    <xf numFmtId="0" fontId="18" fillId="0" borderId="10" xfId="14" applyFont="1" applyFill="1" applyBorder="1" applyAlignment="1">
      <alignment horizontal="center" vertical="center" wrapText="1"/>
    </xf>
    <xf numFmtId="0" fontId="18" fillId="0" borderId="10" xfId="14" applyFont="1" applyFill="1" applyBorder="1" applyAlignment="1">
      <alignment horizontal="center" vertical="center"/>
    </xf>
    <xf numFmtId="0" fontId="13" fillId="0" borderId="7" xfId="10" applyFont="1" applyFill="1" applyBorder="1" applyAlignment="1">
      <alignment horizontal="center" vertical="center" wrapText="1"/>
    </xf>
    <xf numFmtId="0" fontId="13" fillId="0" borderId="4" xfId="10" applyFont="1" applyFill="1" applyBorder="1" applyAlignment="1">
      <alignment horizontal="center" vertical="center"/>
    </xf>
    <xf numFmtId="0" fontId="18" fillId="0" borderId="7" xfId="14" applyFont="1" applyFill="1" applyBorder="1" applyAlignment="1">
      <alignment horizontal="center" vertical="center"/>
    </xf>
    <xf numFmtId="0" fontId="13" fillId="0" borderId="4" xfId="10" applyFont="1" applyFill="1" applyBorder="1" applyAlignment="1">
      <alignment horizontal="center" vertical="center" wrapText="1"/>
    </xf>
    <xf numFmtId="0" fontId="13" fillId="0" borderId="7" xfId="10" applyFont="1" applyFill="1" applyBorder="1" applyAlignment="1">
      <alignment horizontal="center" vertical="center" wrapText="1"/>
    </xf>
    <xf numFmtId="0" fontId="13" fillId="0" borderId="4" xfId="10" applyFont="1" applyFill="1" applyBorder="1" applyAlignment="1">
      <alignment horizontal="left" vertical="center"/>
    </xf>
    <xf numFmtId="0" fontId="13" fillId="0" borderId="4" xfId="10" applyFont="1" applyFill="1" applyBorder="1" applyAlignment="1">
      <alignment horizontal="center" vertical="center" wrapText="1"/>
    </xf>
    <xf numFmtId="0" fontId="13" fillId="0" borderId="4" xfId="14" applyFont="1" applyFill="1" applyBorder="1">
      <alignment vertical="center"/>
    </xf>
    <xf numFmtId="0" fontId="13" fillId="0" borderId="4" xfId="14" applyFont="1" applyFill="1" applyBorder="1" applyAlignment="1">
      <alignment horizontal="left" vertical="top" wrapText="1"/>
    </xf>
    <xf numFmtId="0" fontId="18" fillId="0" borderId="4" xfId="14" applyFont="1" applyFill="1" applyBorder="1" applyAlignment="1">
      <alignment horizontal="center" vertical="center"/>
    </xf>
    <xf numFmtId="0" fontId="18" fillId="0" borderId="4" xfId="10" applyFont="1" applyFill="1" applyBorder="1" applyAlignment="1">
      <alignment horizontal="center" vertical="center"/>
    </xf>
    <xf numFmtId="43" fontId="18" fillId="0" borderId="4" xfId="72" applyFont="1" applyFill="1" applyBorder="1" applyAlignment="1">
      <alignment horizontal="center" vertical="center"/>
    </xf>
    <xf numFmtId="172" fontId="13" fillId="0" borderId="4" xfId="72" applyNumberFormat="1" applyFont="1" applyFill="1" applyBorder="1" applyAlignment="1">
      <alignment horizontal="left" vertical="center"/>
    </xf>
    <xf numFmtId="0" fontId="18" fillId="0" borderId="0" xfId="10" applyFont="1" applyFill="1" applyAlignment="1">
      <alignment vertical="center"/>
    </xf>
    <xf numFmtId="0" fontId="18" fillId="0" borderId="4" xfId="10" applyFont="1" applyFill="1" applyBorder="1" applyAlignment="1">
      <alignment vertical="center"/>
    </xf>
    <xf numFmtId="172" fontId="18" fillId="0" borderId="9" xfId="72" applyNumberFormat="1" applyFont="1" applyFill="1" applyBorder="1" applyAlignment="1">
      <alignment vertical="center"/>
    </xf>
    <xf numFmtId="43" fontId="13" fillId="0" borderId="9" xfId="72" applyFont="1" applyFill="1" applyBorder="1" applyAlignment="1">
      <alignment horizontal="center" vertical="center"/>
    </xf>
    <xf numFmtId="10" fontId="13" fillId="0" borderId="4" xfId="73" applyNumberFormat="1" applyFont="1" applyFill="1" applyBorder="1" applyAlignment="1">
      <alignment horizontal="center" vertical="center"/>
    </xf>
    <xf numFmtId="0" fontId="18" fillId="0" borderId="4" xfId="10" applyFont="1" applyFill="1" applyBorder="1" applyAlignment="1">
      <alignment vertical="center" wrapText="1"/>
    </xf>
    <xf numFmtId="172" fontId="18" fillId="0" borderId="4" xfId="72" applyNumberFormat="1" applyFont="1" applyFill="1" applyBorder="1" applyAlignment="1">
      <alignment horizontal="left" vertical="center"/>
    </xf>
  </cellXfs>
  <cellStyles count="74">
    <cellStyle name="Body" xfId="1"/>
    <cellStyle name="Comma" xfId="72" builtinId="3"/>
    <cellStyle name="Comma  - Style1" xfId="2"/>
    <cellStyle name="Comma 11 2" xfId="19"/>
    <cellStyle name="Comma 11 2 2" xfId="71"/>
    <cellStyle name="Comma 2" xfId="24"/>
    <cellStyle name="Comma 2 2" xfId="25"/>
    <cellStyle name="Comma 2 2 2" xfId="64"/>
    <cellStyle name="Comma 2 3" xfId="26"/>
    <cellStyle name="Comma 2 4" xfId="57"/>
    <cellStyle name="Comma 3" xfId="27"/>
    <cellStyle name="Comma 3 2" xfId="63"/>
    <cellStyle name="Comma 4" xfId="28"/>
    <cellStyle name="Comma 4 2" xfId="65"/>
    <cellStyle name="Comma 5" xfId="29"/>
    <cellStyle name="Comma 6" xfId="49"/>
    <cellStyle name="Comma 6 2" xfId="50"/>
    <cellStyle name="Comma 6 3" xfId="51"/>
    <cellStyle name="Comma 6 4" xfId="52"/>
    <cellStyle name="Comma 7" xfId="21"/>
    <cellStyle name="Comma 8" xfId="66"/>
    <cellStyle name="Curren - Style2" xfId="3"/>
    <cellStyle name="Grey" xfId="4"/>
    <cellStyle name="Header1" xfId="5"/>
    <cellStyle name="Header2" xfId="6"/>
    <cellStyle name="Input [yellow]" xfId="7"/>
    <cellStyle name="no dec" xfId="8"/>
    <cellStyle name="Normal" xfId="0" builtinId="0"/>
    <cellStyle name="Normal - Style1" xfId="9"/>
    <cellStyle name="Normal 10" xfId="68"/>
    <cellStyle name="Normal 14 2" xfId="69"/>
    <cellStyle name="Normal 14 2 2" xfId="70"/>
    <cellStyle name="Normal 15" xfId="18"/>
    <cellStyle name="Normal 18" xfId="62"/>
    <cellStyle name="Normal 2" xfId="10"/>
    <cellStyle name="Normal 2 2" xfId="11"/>
    <cellStyle name="Normal 2 2 2" xfId="30"/>
    <cellStyle name="Normal 2 2 2 2" xfId="58"/>
    <cellStyle name="Normal 2 2_Working APR 2007-08 Mahagenco_Bhushan_1.3" xfId="31"/>
    <cellStyle name="Normal 2 3" xfId="12"/>
    <cellStyle name="Normal 2 4" xfId="53"/>
    <cellStyle name="Normal 2_ARR FINAL" xfId="32"/>
    <cellStyle name="Normal 3" xfId="13"/>
    <cellStyle name="Normal 3 2" xfId="33"/>
    <cellStyle name="Normal 3 2 2" xfId="59"/>
    <cellStyle name="Normal 39" xfId="22"/>
    <cellStyle name="Normal 4" xfId="34"/>
    <cellStyle name="Normal 4 2" xfId="60"/>
    <cellStyle name="Normal 5" xfId="35"/>
    <cellStyle name="Normal 5 2" xfId="36"/>
    <cellStyle name="Normal 6" xfId="37"/>
    <cellStyle name="Normal 7" xfId="38"/>
    <cellStyle name="Normal 8" xfId="54"/>
    <cellStyle name="Normal 9" xfId="55"/>
    <cellStyle name="Normal_FORMATS 5 YEAR ALOKE 2" xfId="14"/>
    <cellStyle name="Normal_FORMATS 5 YEAR ALOKE 4" xfId="39"/>
    <cellStyle name="Percent" xfId="73" builtinId="5"/>
    <cellStyle name="Percent [0]_#6 Temps &amp; Contractors" xfId="15"/>
    <cellStyle name="Percent [2]" xfId="16"/>
    <cellStyle name="Percent 2" xfId="40"/>
    <cellStyle name="Percent 2 2" xfId="41"/>
    <cellStyle name="Percent 2 3" xfId="61"/>
    <cellStyle name="Percent 3" xfId="42"/>
    <cellStyle name="Percent 3 2" xfId="43"/>
    <cellStyle name="Percent 4" xfId="23"/>
    <cellStyle name="Percent 41" xfId="20"/>
    <cellStyle name="Percent 5" xfId="44"/>
    <cellStyle name="Percent 5 2" xfId="45"/>
    <cellStyle name="Percent 5 3" xfId="46"/>
    <cellStyle name="Percent 6" xfId="47"/>
    <cellStyle name="Percent 6 2" xfId="48"/>
    <cellStyle name="Percent 7" xfId="67"/>
    <cellStyle name="Style 1" xfId="17"/>
    <cellStyle name="Style 2" xfId="56"/>
  </cellStyles>
  <dxfs count="0"/>
  <tableStyles count="0" defaultTableStyle="TableStyleMedium9" defaultPivotStyle="PivotStyleLight16"/>
  <colors>
    <mruColors>
      <color rgb="FFFBCBA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Tech1\EMAIL\Performance\PERFORMANCE\ocm\Yearly_perf\OCMJAN20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ser21\shared%20doc\ARR%202.6%20REV\Performance\PERFORMANCE\ocm\Yearly_perf\OCMJAN20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I:\Performance\PERFORMANCE\ocm\Yearly_perf\OCMJAN2000.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Daily input"/>
      <sheetName val="Daily report"/>
      <sheetName val="OCM2"/>
      <sheetName val="OCM4"/>
      <sheetName val="OCM1"/>
      <sheetName val="OCM3"/>
      <sheetName val="OCM5"/>
      <sheetName val="OCM7"/>
      <sheetName val="INDEX"/>
      <sheetName val="OCM6"/>
      <sheetName val="highlight"/>
      <sheetName val="water"/>
      <sheetName val="AWARD"/>
      <sheetName val="CE"/>
      <sheetName val="hrawd"/>
      <sheetName val="2000-01"/>
      <sheetName val="04REL"/>
      <sheetName val="Inputs &amp; Assumptions"/>
      <sheetName val="Daily_input"/>
      <sheetName val="Daily_report"/>
      <sheetName val="Title"/>
    </sheetNames>
    <sheetDataSet>
      <sheetData sheetId="0" refreshError="1"/>
      <sheetData sheetId="1" refreshError="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sheetData sheetId="18"/>
      <sheetData sheetId="19" refreshError="1"/>
      <sheetData sheetId="2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Daily input"/>
      <sheetName val="Daily report"/>
      <sheetName val="OCM2"/>
      <sheetName val="OCM4"/>
      <sheetName val="OCM1"/>
      <sheetName val="OCM3"/>
      <sheetName val="OCM5"/>
      <sheetName val="OCM7"/>
      <sheetName val="INDEX"/>
      <sheetName val="OCM6"/>
      <sheetName val="highlight"/>
      <sheetName val="water"/>
      <sheetName val="AWARD"/>
      <sheetName val="CE"/>
      <sheetName val="hrawd"/>
      <sheetName val="Assumptions"/>
      <sheetName val="A 3.7"/>
      <sheetName val="water_bal"/>
      <sheetName val="Daily_input"/>
      <sheetName val="Daily_report"/>
      <sheetName val="A_3_7"/>
      <sheetName val="Clause 9"/>
    </sheetNames>
    <sheetDataSet>
      <sheetData sheetId="0" refreshError="1"/>
      <sheetData sheetId="1" refreshError="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sheetData sheetId="19"/>
      <sheetData sheetId="20"/>
      <sheetData sheetId="21"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Daily input"/>
      <sheetName val="Daily report"/>
      <sheetName val="OCM2"/>
      <sheetName val="OCM4"/>
      <sheetName val="OCM1"/>
      <sheetName val="OCM3"/>
      <sheetName val="OCM5"/>
      <sheetName val="OCM7"/>
      <sheetName val="INDEX"/>
      <sheetName val="OCM6"/>
      <sheetName val="highlight"/>
      <sheetName val="water"/>
      <sheetName val="AWARD"/>
      <sheetName val="CE"/>
      <sheetName val="hrawd"/>
      <sheetName val="04REL"/>
      <sheetName val="Daily_input"/>
      <sheetName val="Daily_report"/>
      <sheetName val="Instruction Sheet"/>
    </sheetNames>
    <sheetDataSet>
      <sheetData sheetId="0" refreshError="1"/>
      <sheetData sheetId="1" refreshError="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sheetData sheetId="17"/>
      <sheetData sheetId="18"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dimension ref="G10"/>
  <sheetViews>
    <sheetView showGridLines="0" tabSelected="1" workbookViewId="0"/>
  </sheetViews>
  <sheetFormatPr defaultRowHeight="14.25"/>
  <cols>
    <col min="1" max="16384" width="9.140625" style="56"/>
  </cols>
  <sheetData>
    <row r="10" spans="7:7" ht="23.25">
      <c r="G10" s="106" t="s">
        <v>235</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sheetPr>
    <pageSetUpPr fitToPage="1"/>
  </sheetPr>
  <dimension ref="B1:O51"/>
  <sheetViews>
    <sheetView showGridLines="0" view="pageBreakPreview" topLeftCell="C3" zoomScaleNormal="90" zoomScaleSheetLayoutView="100" workbookViewId="0">
      <selection activeCell="J20" sqref="J20"/>
    </sheetView>
  </sheetViews>
  <sheetFormatPr defaultColWidth="9.140625" defaultRowHeight="14.25"/>
  <cols>
    <col min="1" max="1" width="4.140625" style="4" customWidth="1"/>
    <col min="2" max="2" width="7.140625" style="4" customWidth="1"/>
    <col min="3" max="3" width="43.28515625" style="4" customWidth="1"/>
    <col min="4" max="4" width="11.7109375" style="175" customWidth="1"/>
    <col min="5" max="5" width="9" style="175" customWidth="1"/>
    <col min="6" max="6" width="13.42578125" style="175" bestFit="1" customWidth="1"/>
    <col min="7" max="7" width="11.7109375" style="175" customWidth="1"/>
    <col min="8" max="8" width="9.140625" style="175" customWidth="1"/>
    <col min="9" max="10" width="11" style="175" customWidth="1"/>
    <col min="11" max="15" width="10.85546875" style="175" customWidth="1"/>
    <col min="16" max="17" width="11.85546875" style="4" bestFit="1" customWidth="1"/>
    <col min="18" max="18" width="11.7109375" style="4" bestFit="1" customWidth="1"/>
    <col min="19" max="16384" width="9.140625" style="4"/>
  </cols>
  <sheetData>
    <row r="1" spans="2:15" ht="15">
      <c r="B1" s="24"/>
    </row>
    <row r="2" spans="2:15" ht="15">
      <c r="H2" s="284" t="s">
        <v>434</v>
      </c>
    </row>
    <row r="3" spans="2:15" ht="15">
      <c r="H3" s="284" t="s">
        <v>435</v>
      </c>
    </row>
    <row r="4" spans="2:15" ht="15">
      <c r="H4" s="285" t="s">
        <v>270</v>
      </c>
    </row>
    <row r="5" spans="2:15" ht="15">
      <c r="B5" s="33" t="s">
        <v>36</v>
      </c>
      <c r="C5" s="24" t="s">
        <v>174</v>
      </c>
      <c r="D5" s="286"/>
      <c r="E5" s="286"/>
      <c r="F5" s="286"/>
      <c r="G5" s="286"/>
      <c r="H5" s="286"/>
      <c r="I5" s="286"/>
      <c r="J5" s="286"/>
      <c r="K5" s="286"/>
      <c r="L5" s="286"/>
    </row>
    <row r="6" spans="2:15" ht="15">
      <c r="O6" s="287" t="s">
        <v>5</v>
      </c>
    </row>
    <row r="7" spans="2:15" s="17" customFormat="1" ht="15" customHeight="1">
      <c r="B7" s="222" t="s">
        <v>88</v>
      </c>
      <c r="C7" s="225" t="s">
        <v>18</v>
      </c>
      <c r="D7" s="288" t="s">
        <v>428</v>
      </c>
      <c r="E7" s="289"/>
      <c r="F7" s="290"/>
      <c r="G7" s="288" t="s">
        <v>427</v>
      </c>
      <c r="H7" s="289"/>
      <c r="I7" s="289"/>
      <c r="J7" s="289"/>
      <c r="K7" s="291" t="s">
        <v>130</v>
      </c>
      <c r="L7" s="291"/>
      <c r="M7" s="291"/>
      <c r="N7" s="291"/>
      <c r="O7" s="291"/>
    </row>
    <row r="8" spans="2:15" s="17" customFormat="1" ht="45">
      <c r="B8" s="223"/>
      <c r="C8" s="225"/>
      <c r="D8" s="292" t="s">
        <v>193</v>
      </c>
      <c r="E8" s="292" t="s">
        <v>140</v>
      </c>
      <c r="F8" s="292" t="s">
        <v>91</v>
      </c>
      <c r="G8" s="292" t="s">
        <v>193</v>
      </c>
      <c r="H8" s="292" t="s">
        <v>135</v>
      </c>
      <c r="I8" s="292" t="s">
        <v>136</v>
      </c>
      <c r="J8" s="292" t="s">
        <v>139</v>
      </c>
      <c r="K8" s="292" t="s">
        <v>429</v>
      </c>
      <c r="L8" s="292" t="s">
        <v>430</v>
      </c>
      <c r="M8" s="292" t="s">
        <v>431</v>
      </c>
      <c r="N8" s="292" t="s">
        <v>432</v>
      </c>
      <c r="O8" s="292" t="s">
        <v>433</v>
      </c>
    </row>
    <row r="9" spans="2:15" s="17" customFormat="1" ht="15">
      <c r="B9" s="224"/>
      <c r="C9" s="226"/>
      <c r="D9" s="292" t="s">
        <v>11</v>
      </c>
      <c r="E9" s="292" t="s">
        <v>13</v>
      </c>
      <c r="F9" s="292" t="s">
        <v>134</v>
      </c>
      <c r="G9" s="292" t="s">
        <v>11</v>
      </c>
      <c r="H9" s="292" t="s">
        <v>4</v>
      </c>
      <c r="I9" s="292" t="s">
        <v>6</v>
      </c>
      <c r="J9" s="292" t="s">
        <v>6</v>
      </c>
      <c r="K9" s="292" t="s">
        <v>9</v>
      </c>
      <c r="L9" s="292" t="s">
        <v>9</v>
      </c>
      <c r="M9" s="292" t="s">
        <v>9</v>
      </c>
      <c r="N9" s="292" t="s">
        <v>9</v>
      </c>
      <c r="O9" s="292" t="s">
        <v>9</v>
      </c>
    </row>
    <row r="10" spans="2:15">
      <c r="B10" s="48">
        <v>1</v>
      </c>
      <c r="C10" s="27" t="s">
        <v>46</v>
      </c>
      <c r="D10" s="293">
        <v>0</v>
      </c>
      <c r="E10" s="189">
        <f>+'F3'!F13*75%</f>
        <v>113.76</v>
      </c>
      <c r="F10" s="189">
        <v>0</v>
      </c>
      <c r="G10" s="190">
        <v>0</v>
      </c>
      <c r="H10" s="190">
        <f>+E17</f>
        <v>113.76</v>
      </c>
      <c r="I10" s="190">
        <f>+H17</f>
        <v>113.76</v>
      </c>
      <c r="J10" s="190">
        <f>+H17</f>
        <v>113.76</v>
      </c>
      <c r="K10" s="190">
        <f>+J17</f>
        <v>116.64539415</v>
      </c>
      <c r="L10" s="190">
        <f>+K17</f>
        <v>116.64539415</v>
      </c>
      <c r="M10" s="190">
        <f>+L17</f>
        <v>116.64539415</v>
      </c>
      <c r="N10" s="190">
        <f>+M17</f>
        <v>116.64539415</v>
      </c>
      <c r="O10" s="190">
        <f>+N17</f>
        <v>116.64539415</v>
      </c>
    </row>
    <row r="11" spans="2:15">
      <c r="B11" s="21">
        <f>B10+1</f>
        <v>2</v>
      </c>
      <c r="C11" s="27" t="s">
        <v>47</v>
      </c>
      <c r="D11" s="293">
        <v>0</v>
      </c>
      <c r="E11" s="189">
        <v>0</v>
      </c>
      <c r="F11" s="189">
        <v>0</v>
      </c>
      <c r="G11" s="190">
        <v>0</v>
      </c>
      <c r="H11" s="190">
        <f>+E15</f>
        <v>7.9799999999999995</v>
      </c>
      <c r="I11" s="190">
        <f>+H11+H15</f>
        <v>12.071223786269826</v>
      </c>
      <c r="J11" s="190">
        <f>+E15</f>
        <v>7.9799999999999995</v>
      </c>
      <c r="K11" s="190">
        <f t="shared" ref="I11:L11" si="0">+J11+J15</f>
        <v>16.162447572539651</v>
      </c>
      <c r="L11" s="190">
        <f t="shared" si="0"/>
        <v>24.344895145079303</v>
      </c>
      <c r="M11" s="190">
        <f>+L11+L15</f>
        <v>32.52734271761895</v>
      </c>
      <c r="N11" s="190">
        <f>+M11+M15</f>
        <v>40.709790290158601</v>
      </c>
      <c r="O11" s="190">
        <f>+N11+N15</f>
        <v>48.892237862698252</v>
      </c>
    </row>
    <row r="12" spans="2:15">
      <c r="B12" s="21">
        <f t="shared" ref="B12:B20" si="1">B11+1</f>
        <v>3</v>
      </c>
      <c r="C12" s="29" t="s">
        <v>48</v>
      </c>
      <c r="D12" s="293">
        <f t="shared" ref="D12:L12" si="2">+D10-D11</f>
        <v>0</v>
      </c>
      <c r="E12" s="189">
        <f t="shared" si="2"/>
        <v>113.76</v>
      </c>
      <c r="F12" s="189">
        <f t="shared" si="2"/>
        <v>0</v>
      </c>
      <c r="G12" s="190">
        <f t="shared" si="2"/>
        <v>0</v>
      </c>
      <c r="H12" s="190">
        <f t="shared" si="2"/>
        <v>105.78</v>
      </c>
      <c r="I12" s="190">
        <f t="shared" ref="I12:O12" si="3">+I10-I11</f>
        <v>101.68877621373018</v>
      </c>
      <c r="J12" s="190">
        <f t="shared" si="3"/>
        <v>105.78</v>
      </c>
      <c r="K12" s="190">
        <f t="shared" si="3"/>
        <v>100.48294657746035</v>
      </c>
      <c r="L12" s="190">
        <f t="shared" si="3"/>
        <v>92.300499004920695</v>
      </c>
      <c r="M12" s="190">
        <f t="shared" si="3"/>
        <v>84.118051432381051</v>
      </c>
      <c r="N12" s="190">
        <f t="shared" si="3"/>
        <v>75.935603859841393</v>
      </c>
      <c r="O12" s="190">
        <f t="shared" si="3"/>
        <v>67.753156287301749</v>
      </c>
    </row>
    <row r="13" spans="2:15" ht="28.5">
      <c r="B13" s="21">
        <f t="shared" si="1"/>
        <v>4</v>
      </c>
      <c r="C13" s="54" t="s">
        <v>49</v>
      </c>
      <c r="D13" s="294">
        <v>0</v>
      </c>
      <c r="E13" s="188">
        <v>0</v>
      </c>
      <c r="F13" s="189">
        <v>0</v>
      </c>
      <c r="G13" s="188">
        <v>0</v>
      </c>
      <c r="H13" s="188">
        <v>0</v>
      </c>
      <c r="I13" s="188">
        <f>+'F3'!H18*75%</f>
        <v>0</v>
      </c>
      <c r="J13" s="188">
        <f>+SUM(H13:I13)</f>
        <v>0</v>
      </c>
      <c r="K13" s="188">
        <v>0</v>
      </c>
      <c r="L13" s="188">
        <v>0</v>
      </c>
      <c r="M13" s="188">
        <v>0</v>
      </c>
      <c r="N13" s="188">
        <v>0</v>
      </c>
      <c r="O13" s="188">
        <v>0</v>
      </c>
    </row>
    <row r="14" spans="2:15" s="32" customFormat="1" ht="28.5">
      <c r="B14" s="21">
        <f t="shared" si="1"/>
        <v>5</v>
      </c>
      <c r="C14" s="37" t="s">
        <v>92</v>
      </c>
      <c r="D14" s="294">
        <v>0</v>
      </c>
      <c r="E14" s="188">
        <v>0</v>
      </c>
      <c r="F14" s="189">
        <v>0</v>
      </c>
      <c r="G14" s="188">
        <v>0</v>
      </c>
      <c r="H14" s="188">
        <v>0</v>
      </c>
      <c r="I14" s="188">
        <f>+'F3'!G19*75%</f>
        <v>2.8853941499999998</v>
      </c>
      <c r="J14" s="188">
        <f>+I14</f>
        <v>2.8853941499999998</v>
      </c>
      <c r="K14" s="188">
        <v>0</v>
      </c>
      <c r="L14" s="188">
        <v>0</v>
      </c>
      <c r="M14" s="188">
        <v>0</v>
      </c>
      <c r="N14" s="188">
        <v>0</v>
      </c>
      <c r="O14" s="188">
        <v>0</v>
      </c>
    </row>
    <row r="15" spans="2:15" ht="28.5">
      <c r="B15" s="21">
        <f t="shared" si="1"/>
        <v>6</v>
      </c>
      <c r="C15" s="54" t="s">
        <v>54</v>
      </c>
      <c r="D15" s="294">
        <v>0</v>
      </c>
      <c r="E15" s="188">
        <f>+F1A!G10</f>
        <v>7.9799999999999995</v>
      </c>
      <c r="F15" s="189">
        <v>0</v>
      </c>
      <c r="G15" s="188">
        <v>0</v>
      </c>
      <c r="H15" s="188">
        <f>+F1A!J10</f>
        <v>4.0912237862698255</v>
      </c>
      <c r="I15" s="188">
        <f>+F1A!K10</f>
        <v>4.0912237862698255</v>
      </c>
      <c r="J15" s="188">
        <f>+F1A!L10</f>
        <v>8.182447572539651</v>
      </c>
      <c r="K15" s="188">
        <f>+F1A!M10</f>
        <v>8.182447572539651</v>
      </c>
      <c r="L15" s="188">
        <f>+F1A!N10</f>
        <v>8.182447572539651</v>
      </c>
      <c r="M15" s="188">
        <f>+F1A!O10</f>
        <v>8.182447572539651</v>
      </c>
      <c r="N15" s="188">
        <f>+F1A!P10</f>
        <v>8.182447572539651</v>
      </c>
      <c r="O15" s="188">
        <f>+F1A!Q10</f>
        <v>8.182447572539651</v>
      </c>
    </row>
    <row r="16" spans="2:15">
      <c r="B16" s="21">
        <f t="shared" si="1"/>
        <v>7</v>
      </c>
      <c r="C16" s="27" t="s">
        <v>50</v>
      </c>
      <c r="D16" s="294">
        <f t="shared" ref="D16:L16" si="4">+D12-D13+D14-D15</f>
        <v>0</v>
      </c>
      <c r="E16" s="188">
        <f>+E12-E13+E14-E15</f>
        <v>105.78</v>
      </c>
      <c r="F16" s="189">
        <f t="shared" si="4"/>
        <v>0</v>
      </c>
      <c r="G16" s="188">
        <f t="shared" si="4"/>
        <v>0</v>
      </c>
      <c r="H16" s="188">
        <f>+H12-H13+H14-H15</f>
        <v>101.68877621373018</v>
      </c>
      <c r="I16" s="188">
        <f>+I12-I13+I14-I15</f>
        <v>100.48294657746035</v>
      </c>
      <c r="J16" s="188">
        <f t="shared" ref="J16:O16" si="5">+J12-J13+J14-J15</f>
        <v>100.48294657746035</v>
      </c>
      <c r="K16" s="188">
        <f t="shared" si="5"/>
        <v>92.300499004920709</v>
      </c>
      <c r="L16" s="188">
        <f t="shared" si="5"/>
        <v>84.118051432381037</v>
      </c>
      <c r="M16" s="188">
        <f t="shared" si="5"/>
        <v>75.935603859841393</v>
      </c>
      <c r="N16" s="188">
        <f t="shared" si="5"/>
        <v>67.753156287301749</v>
      </c>
      <c r="O16" s="188">
        <f t="shared" si="5"/>
        <v>59.570708714762098</v>
      </c>
    </row>
    <row r="17" spans="2:15">
      <c r="B17" s="21">
        <f t="shared" si="1"/>
        <v>8</v>
      </c>
      <c r="C17" s="27" t="s">
        <v>51</v>
      </c>
      <c r="D17" s="294">
        <f t="shared" ref="D17:O17" si="6">+D16+D11</f>
        <v>0</v>
      </c>
      <c r="E17" s="188">
        <f>+E10</f>
        <v>113.76</v>
      </c>
      <c r="F17" s="189">
        <f t="shared" si="6"/>
        <v>0</v>
      </c>
      <c r="G17" s="188">
        <f t="shared" si="6"/>
        <v>0</v>
      </c>
      <c r="H17" s="188">
        <f>+H10+H14</f>
        <v>113.76</v>
      </c>
      <c r="I17" s="188">
        <f>+I10+I14</f>
        <v>116.64539415</v>
      </c>
      <c r="J17" s="188">
        <f t="shared" ref="J17:O17" si="7">+J10+J14</f>
        <v>116.64539415</v>
      </c>
      <c r="K17" s="188">
        <f t="shared" si="7"/>
        <v>116.64539415</v>
      </c>
      <c r="L17" s="188">
        <f t="shared" si="7"/>
        <v>116.64539415</v>
      </c>
      <c r="M17" s="188">
        <f t="shared" si="7"/>
        <v>116.64539415</v>
      </c>
      <c r="N17" s="188">
        <f t="shared" si="7"/>
        <v>116.64539415</v>
      </c>
      <c r="O17" s="188">
        <f t="shared" si="7"/>
        <v>116.64539415</v>
      </c>
    </row>
    <row r="18" spans="2:15">
      <c r="B18" s="21">
        <f t="shared" si="1"/>
        <v>9</v>
      </c>
      <c r="C18" s="27" t="s">
        <v>94</v>
      </c>
      <c r="D18" s="294">
        <v>0</v>
      </c>
      <c r="E18" s="188">
        <f>+(E16+E12)/2</f>
        <v>109.77000000000001</v>
      </c>
      <c r="F18" s="189">
        <f t="shared" ref="E18:O18" si="8">+(F16+F12)/2</f>
        <v>0</v>
      </c>
      <c r="G18" s="188">
        <f t="shared" si="8"/>
        <v>0</v>
      </c>
      <c r="H18" s="188">
        <f>+(H16+H12)/2</f>
        <v>103.73438810686508</v>
      </c>
      <c r="I18" s="188">
        <f>+(I16+I12)/2</f>
        <v>101.08586139559526</v>
      </c>
      <c r="J18" s="188">
        <f t="shared" ref="J18:O18" si="9">+(J16+J12)/2</f>
        <v>103.13147328873018</v>
      </c>
      <c r="K18" s="188">
        <f t="shared" si="9"/>
        <v>96.391722791190531</v>
      </c>
      <c r="L18" s="188">
        <f t="shared" si="9"/>
        <v>88.209275218650873</v>
      </c>
      <c r="M18" s="188">
        <f t="shared" si="9"/>
        <v>80.026827646111229</v>
      </c>
      <c r="N18" s="188">
        <f t="shared" si="9"/>
        <v>71.844380073571571</v>
      </c>
      <c r="O18" s="188">
        <f t="shared" si="9"/>
        <v>63.661932501031927</v>
      </c>
    </row>
    <row r="19" spans="2:15" ht="28.5">
      <c r="B19" s="21">
        <f t="shared" si="1"/>
        <v>10</v>
      </c>
      <c r="C19" s="54" t="s">
        <v>93</v>
      </c>
      <c r="D19" s="295">
        <v>0</v>
      </c>
      <c r="E19" s="296">
        <v>0.1021</v>
      </c>
      <c r="F19" s="293">
        <v>0</v>
      </c>
      <c r="G19" s="293">
        <v>0</v>
      </c>
      <c r="H19" s="297">
        <v>0.10290000000000001</v>
      </c>
      <c r="I19" s="297">
        <v>0.10299999999999999</v>
      </c>
      <c r="J19" s="297">
        <v>0.10299999999999999</v>
      </c>
      <c r="K19" s="297">
        <v>0.10299999999999999</v>
      </c>
      <c r="L19" s="297">
        <v>0.10299999999999999</v>
      </c>
      <c r="M19" s="297">
        <v>0.10299999999999999</v>
      </c>
      <c r="N19" s="297">
        <v>0.10299999999999999</v>
      </c>
      <c r="O19" s="297">
        <v>0.10299999999999999</v>
      </c>
    </row>
    <row r="20" spans="2:15" s="32" customFormat="1" ht="15">
      <c r="B20" s="191">
        <f t="shared" si="1"/>
        <v>11</v>
      </c>
      <c r="C20" s="38" t="s">
        <v>175</v>
      </c>
      <c r="D20" s="298">
        <f t="shared" ref="D20:O20" si="10">+D19*D18</f>
        <v>0</v>
      </c>
      <c r="E20" s="299">
        <f>+E19*E18</f>
        <v>11.207517000000001</v>
      </c>
      <c r="F20" s="300">
        <f t="shared" si="10"/>
        <v>0</v>
      </c>
      <c r="G20" s="299">
        <f t="shared" si="10"/>
        <v>0</v>
      </c>
      <c r="H20" s="299">
        <f>+H19*H18</f>
        <v>10.674268536196418</v>
      </c>
      <c r="I20" s="299">
        <f t="shared" si="10"/>
        <v>10.411843723746312</v>
      </c>
      <c r="J20" s="299">
        <f t="shared" si="10"/>
        <v>10.622541748739208</v>
      </c>
      <c r="K20" s="299">
        <f t="shared" si="10"/>
        <v>9.9283474474926248</v>
      </c>
      <c r="L20" s="299">
        <f t="shared" si="10"/>
        <v>9.0855553475210389</v>
      </c>
      <c r="M20" s="299">
        <f t="shared" si="10"/>
        <v>8.2427632475494566</v>
      </c>
      <c r="N20" s="299">
        <f t="shared" si="10"/>
        <v>7.3999711475778716</v>
      </c>
      <c r="O20" s="299">
        <f t="shared" si="10"/>
        <v>6.5571790476062883</v>
      </c>
    </row>
    <row r="22" spans="2:15" ht="15">
      <c r="B22" s="33" t="s">
        <v>37</v>
      </c>
      <c r="C22" s="24" t="s">
        <v>176</v>
      </c>
    </row>
    <row r="23" spans="2:15" ht="15">
      <c r="L23" s="287" t="s">
        <v>5</v>
      </c>
    </row>
    <row r="24" spans="2:15" ht="15" customHeight="1">
      <c r="B24" s="222" t="s">
        <v>88</v>
      </c>
      <c r="C24" s="225" t="s">
        <v>18</v>
      </c>
      <c r="D24" s="301" t="s">
        <v>436</v>
      </c>
      <c r="E24" s="288" t="s">
        <v>427</v>
      </c>
      <c r="F24" s="289"/>
      <c r="G24" s="290"/>
      <c r="H24" s="302" t="s">
        <v>130</v>
      </c>
      <c r="I24" s="303"/>
      <c r="J24" s="303"/>
      <c r="K24" s="303"/>
      <c r="L24" s="304"/>
    </row>
    <row r="25" spans="2:15" ht="30">
      <c r="B25" s="223"/>
      <c r="C25" s="225"/>
      <c r="D25" s="292" t="s">
        <v>140</v>
      </c>
      <c r="E25" s="292" t="s">
        <v>135</v>
      </c>
      <c r="F25" s="292" t="s">
        <v>136</v>
      </c>
      <c r="G25" s="292" t="s">
        <v>139</v>
      </c>
      <c r="H25" s="292" t="s">
        <v>429</v>
      </c>
      <c r="I25" s="292" t="s">
        <v>430</v>
      </c>
      <c r="J25" s="292" t="s">
        <v>431</v>
      </c>
      <c r="K25" s="292" t="s">
        <v>432</v>
      </c>
      <c r="L25" s="292" t="s">
        <v>433</v>
      </c>
    </row>
    <row r="26" spans="2:15" ht="30">
      <c r="B26" s="224"/>
      <c r="C26" s="226"/>
      <c r="D26" s="292" t="s">
        <v>13</v>
      </c>
      <c r="E26" s="292" t="s">
        <v>4</v>
      </c>
      <c r="F26" s="292" t="s">
        <v>6</v>
      </c>
      <c r="G26" s="292" t="s">
        <v>6</v>
      </c>
      <c r="H26" s="292" t="s">
        <v>9</v>
      </c>
      <c r="I26" s="292" t="s">
        <v>9</v>
      </c>
      <c r="J26" s="292" t="s">
        <v>9</v>
      </c>
      <c r="K26" s="292" t="s">
        <v>9</v>
      </c>
      <c r="L26" s="292" t="s">
        <v>9</v>
      </c>
    </row>
    <row r="27" spans="2:15" ht="15">
      <c r="B27" s="21">
        <v>1</v>
      </c>
      <c r="C27" s="38" t="s">
        <v>87</v>
      </c>
      <c r="D27" s="173"/>
      <c r="E27" s="173"/>
      <c r="F27" s="173"/>
      <c r="G27" s="173"/>
      <c r="H27" s="173"/>
      <c r="I27" s="173"/>
      <c r="J27" s="173"/>
      <c r="K27" s="173"/>
      <c r="L27" s="173"/>
    </row>
    <row r="28" spans="2:15">
      <c r="B28" s="27"/>
      <c r="C28" s="27" t="s">
        <v>14</v>
      </c>
      <c r="D28" s="189">
        <v>0</v>
      </c>
      <c r="E28" s="189">
        <v>0</v>
      </c>
      <c r="F28" s="189">
        <v>0</v>
      </c>
      <c r="G28" s="189">
        <v>0</v>
      </c>
      <c r="H28" s="189">
        <v>0</v>
      </c>
      <c r="I28" s="189">
        <v>0</v>
      </c>
      <c r="J28" s="189">
        <v>0</v>
      </c>
      <c r="K28" s="189">
        <v>0</v>
      </c>
      <c r="L28" s="189">
        <v>0</v>
      </c>
    </row>
    <row r="29" spans="2:15">
      <c r="B29" s="27"/>
      <c r="C29" s="27" t="s">
        <v>44</v>
      </c>
      <c r="D29" s="189">
        <v>0</v>
      </c>
      <c r="E29" s="189">
        <v>0</v>
      </c>
      <c r="F29" s="189">
        <v>0</v>
      </c>
      <c r="G29" s="189">
        <v>0</v>
      </c>
      <c r="H29" s="189">
        <v>0</v>
      </c>
      <c r="I29" s="189">
        <v>0</v>
      </c>
      <c r="J29" s="189">
        <v>0</v>
      </c>
      <c r="K29" s="189">
        <v>0</v>
      </c>
      <c r="L29" s="189">
        <v>0</v>
      </c>
    </row>
    <row r="30" spans="2:15">
      <c r="B30" s="27"/>
      <c r="C30" s="27" t="s">
        <v>15</v>
      </c>
      <c r="D30" s="189">
        <v>0</v>
      </c>
      <c r="E30" s="189">
        <v>0</v>
      </c>
      <c r="F30" s="189">
        <v>0</v>
      </c>
      <c r="G30" s="189">
        <v>0</v>
      </c>
      <c r="H30" s="189">
        <v>0</v>
      </c>
      <c r="I30" s="189">
        <v>0</v>
      </c>
      <c r="J30" s="189">
        <v>0</v>
      </c>
      <c r="K30" s="189">
        <v>0</v>
      </c>
      <c r="L30" s="189">
        <v>0</v>
      </c>
    </row>
    <row r="31" spans="2:15">
      <c r="B31" s="27"/>
      <c r="C31" s="27" t="s">
        <v>16</v>
      </c>
      <c r="D31" s="189">
        <v>0</v>
      </c>
      <c r="E31" s="189">
        <v>0</v>
      </c>
      <c r="F31" s="189">
        <v>0</v>
      </c>
      <c r="G31" s="189">
        <v>0</v>
      </c>
      <c r="H31" s="189">
        <v>0</v>
      </c>
      <c r="I31" s="189">
        <v>0</v>
      </c>
      <c r="J31" s="189">
        <v>0</v>
      </c>
      <c r="K31" s="189">
        <v>0</v>
      </c>
      <c r="L31" s="189">
        <v>0</v>
      </c>
    </row>
    <row r="32" spans="2:15">
      <c r="B32" s="27"/>
      <c r="C32" s="27" t="s">
        <v>95</v>
      </c>
      <c r="D32" s="189">
        <v>0</v>
      </c>
      <c r="E32" s="189">
        <v>0</v>
      </c>
      <c r="F32" s="189">
        <v>0</v>
      </c>
      <c r="G32" s="189">
        <v>0</v>
      </c>
      <c r="H32" s="189">
        <v>0</v>
      </c>
      <c r="I32" s="189">
        <v>0</v>
      </c>
      <c r="J32" s="189">
        <v>0</v>
      </c>
      <c r="K32" s="189">
        <v>0</v>
      </c>
      <c r="L32" s="189">
        <v>0</v>
      </c>
    </row>
    <row r="33" spans="2:12">
      <c r="B33" s="27"/>
      <c r="C33" s="27" t="s">
        <v>17</v>
      </c>
      <c r="D33" s="189">
        <v>0</v>
      </c>
      <c r="E33" s="189">
        <v>0</v>
      </c>
      <c r="F33" s="189">
        <v>0</v>
      </c>
      <c r="G33" s="189">
        <v>0</v>
      </c>
      <c r="H33" s="189">
        <v>0</v>
      </c>
      <c r="I33" s="189">
        <v>0</v>
      </c>
      <c r="J33" s="189">
        <v>0</v>
      </c>
      <c r="K33" s="189">
        <v>0</v>
      </c>
      <c r="L33" s="189">
        <v>0</v>
      </c>
    </row>
    <row r="34" spans="2:12">
      <c r="B34" s="27"/>
      <c r="C34" s="27" t="s">
        <v>175</v>
      </c>
      <c r="D34" s="189">
        <v>0</v>
      </c>
      <c r="E34" s="189">
        <v>0</v>
      </c>
      <c r="F34" s="189">
        <v>0</v>
      </c>
      <c r="G34" s="189">
        <v>0</v>
      </c>
      <c r="H34" s="189">
        <v>0</v>
      </c>
      <c r="I34" s="189">
        <v>0</v>
      </c>
      <c r="J34" s="189">
        <v>0</v>
      </c>
      <c r="K34" s="189">
        <v>0</v>
      </c>
      <c r="L34" s="189">
        <v>0</v>
      </c>
    </row>
    <row r="35" spans="2:12" ht="15">
      <c r="B35" s="21">
        <v>2</v>
      </c>
      <c r="C35" s="38" t="s">
        <v>86</v>
      </c>
      <c r="D35" s="189">
        <v>0</v>
      </c>
      <c r="E35" s="189">
        <v>0</v>
      </c>
      <c r="F35" s="189">
        <v>0</v>
      </c>
      <c r="G35" s="189">
        <v>0</v>
      </c>
      <c r="H35" s="189">
        <v>0</v>
      </c>
      <c r="I35" s="189">
        <v>0</v>
      </c>
      <c r="J35" s="189">
        <v>0</v>
      </c>
      <c r="K35" s="189">
        <v>0</v>
      </c>
      <c r="L35" s="189">
        <v>0</v>
      </c>
    </row>
    <row r="36" spans="2:12">
      <c r="B36" s="27"/>
      <c r="C36" s="27" t="s">
        <v>14</v>
      </c>
      <c r="D36" s="189">
        <v>0</v>
      </c>
      <c r="E36" s="189">
        <v>0</v>
      </c>
      <c r="F36" s="189">
        <v>0</v>
      </c>
      <c r="G36" s="189">
        <v>0</v>
      </c>
      <c r="H36" s="189">
        <v>0</v>
      </c>
      <c r="I36" s="189">
        <v>0</v>
      </c>
      <c r="J36" s="189">
        <v>0</v>
      </c>
      <c r="K36" s="189">
        <v>0</v>
      </c>
      <c r="L36" s="189">
        <v>0</v>
      </c>
    </row>
    <row r="37" spans="2:12">
      <c r="B37" s="27"/>
      <c r="C37" s="27" t="s">
        <v>44</v>
      </c>
      <c r="D37" s="189">
        <v>0</v>
      </c>
      <c r="E37" s="189">
        <v>0</v>
      </c>
      <c r="F37" s="189">
        <v>0</v>
      </c>
      <c r="G37" s="189">
        <v>0</v>
      </c>
      <c r="H37" s="189">
        <v>0</v>
      </c>
      <c r="I37" s="189">
        <v>0</v>
      </c>
      <c r="J37" s="189">
        <v>0</v>
      </c>
      <c r="K37" s="189">
        <v>0</v>
      </c>
      <c r="L37" s="189">
        <v>0</v>
      </c>
    </row>
    <row r="38" spans="2:12">
      <c r="B38" s="27"/>
      <c r="C38" s="27" t="s">
        <v>15</v>
      </c>
      <c r="D38" s="189">
        <v>0</v>
      </c>
      <c r="E38" s="189">
        <v>0</v>
      </c>
      <c r="F38" s="189">
        <v>0</v>
      </c>
      <c r="G38" s="189">
        <v>0</v>
      </c>
      <c r="H38" s="189">
        <v>0</v>
      </c>
      <c r="I38" s="189">
        <v>0</v>
      </c>
      <c r="J38" s="189">
        <v>0</v>
      </c>
      <c r="K38" s="189">
        <v>0</v>
      </c>
      <c r="L38" s="189">
        <v>0</v>
      </c>
    </row>
    <row r="39" spans="2:12">
      <c r="B39" s="27"/>
      <c r="C39" s="27" t="s">
        <v>16</v>
      </c>
      <c r="D39" s="189">
        <v>0</v>
      </c>
      <c r="E39" s="189">
        <v>0</v>
      </c>
      <c r="F39" s="189">
        <v>0</v>
      </c>
      <c r="G39" s="189">
        <v>0</v>
      </c>
      <c r="H39" s="189">
        <v>0</v>
      </c>
      <c r="I39" s="189">
        <v>0</v>
      </c>
      <c r="J39" s="189">
        <v>0</v>
      </c>
      <c r="K39" s="189">
        <v>0</v>
      </c>
      <c r="L39" s="189">
        <v>0</v>
      </c>
    </row>
    <row r="40" spans="2:12">
      <c r="B40" s="27"/>
      <c r="C40" s="27" t="s">
        <v>95</v>
      </c>
      <c r="D40" s="189">
        <v>0</v>
      </c>
      <c r="E40" s="189">
        <v>0</v>
      </c>
      <c r="F40" s="189">
        <v>0</v>
      </c>
      <c r="G40" s="189">
        <v>0</v>
      </c>
      <c r="H40" s="189">
        <v>0</v>
      </c>
      <c r="I40" s="189">
        <v>0</v>
      </c>
      <c r="J40" s="189">
        <v>0</v>
      </c>
      <c r="K40" s="189">
        <v>0</v>
      </c>
      <c r="L40" s="189">
        <v>0</v>
      </c>
    </row>
    <row r="41" spans="2:12">
      <c r="B41" s="27"/>
      <c r="C41" s="27" t="s">
        <v>17</v>
      </c>
      <c r="D41" s="189">
        <v>0</v>
      </c>
      <c r="E41" s="189">
        <v>0</v>
      </c>
      <c r="F41" s="189">
        <v>0</v>
      </c>
      <c r="G41" s="189">
        <v>0</v>
      </c>
      <c r="H41" s="189">
        <v>0</v>
      </c>
      <c r="I41" s="189">
        <v>0</v>
      </c>
      <c r="J41" s="189">
        <v>0</v>
      </c>
      <c r="K41" s="189">
        <v>0</v>
      </c>
      <c r="L41" s="189">
        <v>0</v>
      </c>
    </row>
    <row r="42" spans="2:12">
      <c r="B42" s="27"/>
      <c r="C42" s="27" t="s">
        <v>175</v>
      </c>
      <c r="D42" s="189">
        <v>0</v>
      </c>
      <c r="E42" s="189">
        <v>0</v>
      </c>
      <c r="F42" s="189">
        <v>0</v>
      </c>
      <c r="G42" s="189">
        <v>0</v>
      </c>
      <c r="H42" s="189">
        <v>0</v>
      </c>
      <c r="I42" s="189">
        <v>0</v>
      </c>
      <c r="J42" s="189">
        <v>0</v>
      </c>
      <c r="K42" s="189">
        <v>0</v>
      </c>
      <c r="L42" s="189">
        <v>0</v>
      </c>
    </row>
    <row r="43" spans="2:12">
      <c r="B43" s="27"/>
      <c r="C43" s="27" t="s">
        <v>177</v>
      </c>
      <c r="D43" s="189">
        <v>0</v>
      </c>
      <c r="E43" s="189">
        <v>0</v>
      </c>
      <c r="F43" s="189">
        <v>0</v>
      </c>
      <c r="G43" s="189">
        <v>0</v>
      </c>
      <c r="H43" s="189">
        <v>0</v>
      </c>
      <c r="I43" s="189">
        <v>0</v>
      </c>
      <c r="J43" s="189">
        <v>0</v>
      </c>
      <c r="K43" s="189">
        <v>0</v>
      </c>
      <c r="L43" s="189">
        <v>0</v>
      </c>
    </row>
    <row r="44" spans="2:12" ht="15">
      <c r="B44" s="21"/>
      <c r="C44" s="38" t="s">
        <v>42</v>
      </c>
      <c r="D44" s="189">
        <v>0</v>
      </c>
      <c r="E44" s="189">
        <v>0</v>
      </c>
      <c r="F44" s="189">
        <v>0</v>
      </c>
      <c r="G44" s="189">
        <v>0</v>
      </c>
      <c r="H44" s="189">
        <v>0</v>
      </c>
      <c r="I44" s="189">
        <v>0</v>
      </c>
      <c r="J44" s="189">
        <v>0</v>
      </c>
      <c r="K44" s="189">
        <v>0</v>
      </c>
      <c r="L44" s="189">
        <v>0</v>
      </c>
    </row>
    <row r="45" spans="2:12">
      <c r="B45" s="27"/>
      <c r="C45" s="27" t="s">
        <v>14</v>
      </c>
      <c r="D45" s="189">
        <v>0</v>
      </c>
      <c r="E45" s="189">
        <v>0</v>
      </c>
      <c r="F45" s="189">
        <v>0</v>
      </c>
      <c r="G45" s="189">
        <v>0</v>
      </c>
      <c r="H45" s="189">
        <v>0</v>
      </c>
      <c r="I45" s="189">
        <v>0</v>
      </c>
      <c r="J45" s="189">
        <v>0</v>
      </c>
      <c r="K45" s="189">
        <v>0</v>
      </c>
      <c r="L45" s="189">
        <v>0</v>
      </c>
    </row>
    <row r="46" spans="2:12">
      <c r="B46" s="27"/>
      <c r="C46" s="27" t="s">
        <v>44</v>
      </c>
      <c r="D46" s="189">
        <v>0</v>
      </c>
      <c r="E46" s="189">
        <v>0</v>
      </c>
      <c r="F46" s="189">
        <v>0</v>
      </c>
      <c r="G46" s="189">
        <v>0</v>
      </c>
      <c r="H46" s="189">
        <v>0</v>
      </c>
      <c r="I46" s="189">
        <v>0</v>
      </c>
      <c r="J46" s="189">
        <v>0</v>
      </c>
      <c r="K46" s="189">
        <v>0</v>
      </c>
      <c r="L46" s="189">
        <v>0</v>
      </c>
    </row>
    <row r="47" spans="2:12">
      <c r="B47" s="27"/>
      <c r="C47" s="27" t="s">
        <v>15</v>
      </c>
      <c r="D47" s="189">
        <v>0</v>
      </c>
      <c r="E47" s="189">
        <v>0</v>
      </c>
      <c r="F47" s="189">
        <v>0</v>
      </c>
      <c r="G47" s="189">
        <v>0</v>
      </c>
      <c r="H47" s="189">
        <v>0</v>
      </c>
      <c r="I47" s="189">
        <v>0</v>
      </c>
      <c r="J47" s="189">
        <v>0</v>
      </c>
      <c r="K47" s="189">
        <v>0</v>
      </c>
      <c r="L47" s="189">
        <v>0</v>
      </c>
    </row>
    <row r="48" spans="2:12">
      <c r="B48" s="27"/>
      <c r="C48" s="27" t="s">
        <v>16</v>
      </c>
      <c r="D48" s="189">
        <v>0</v>
      </c>
      <c r="E48" s="189">
        <v>0</v>
      </c>
      <c r="F48" s="189">
        <v>0</v>
      </c>
      <c r="G48" s="189">
        <v>0</v>
      </c>
      <c r="H48" s="189">
        <v>0</v>
      </c>
      <c r="I48" s="189">
        <v>0</v>
      </c>
      <c r="J48" s="189">
        <v>0</v>
      </c>
      <c r="K48" s="189">
        <v>0</v>
      </c>
      <c r="L48" s="189">
        <v>0</v>
      </c>
    </row>
    <row r="49" spans="2:12">
      <c r="B49" s="27"/>
      <c r="C49" s="27" t="s">
        <v>95</v>
      </c>
      <c r="D49" s="189">
        <v>0</v>
      </c>
      <c r="E49" s="189">
        <v>0</v>
      </c>
      <c r="F49" s="189">
        <v>0</v>
      </c>
      <c r="G49" s="189">
        <v>0</v>
      </c>
      <c r="H49" s="189">
        <v>0</v>
      </c>
      <c r="I49" s="189">
        <v>0</v>
      </c>
      <c r="J49" s="189">
        <v>0</v>
      </c>
      <c r="K49" s="189">
        <v>0</v>
      </c>
      <c r="L49" s="189">
        <v>0</v>
      </c>
    </row>
    <row r="50" spans="2:12">
      <c r="B50" s="27"/>
      <c r="C50" s="27" t="s">
        <v>17</v>
      </c>
      <c r="D50" s="189">
        <v>0</v>
      </c>
      <c r="E50" s="189">
        <v>0</v>
      </c>
      <c r="F50" s="189">
        <v>0</v>
      </c>
      <c r="G50" s="189">
        <v>0</v>
      </c>
      <c r="H50" s="189">
        <v>0</v>
      </c>
      <c r="I50" s="189">
        <v>0</v>
      </c>
      <c r="J50" s="189">
        <v>0</v>
      </c>
      <c r="K50" s="189">
        <v>0</v>
      </c>
      <c r="L50" s="189">
        <v>0</v>
      </c>
    </row>
    <row r="51" spans="2:12">
      <c r="B51" s="27"/>
      <c r="C51" s="27" t="s">
        <v>175</v>
      </c>
      <c r="D51" s="189">
        <v>0</v>
      </c>
      <c r="E51" s="189">
        <v>0</v>
      </c>
      <c r="F51" s="189">
        <v>0</v>
      </c>
      <c r="G51" s="189">
        <v>0</v>
      </c>
      <c r="H51" s="189">
        <v>0</v>
      </c>
      <c r="I51" s="189">
        <v>0</v>
      </c>
      <c r="J51" s="189">
        <v>0</v>
      </c>
      <c r="K51" s="189">
        <v>0</v>
      </c>
      <c r="L51" s="189">
        <v>0</v>
      </c>
    </row>
  </sheetData>
  <mergeCells count="9">
    <mergeCell ref="B24:B26"/>
    <mergeCell ref="C24:C26"/>
    <mergeCell ref="E24:G24"/>
    <mergeCell ref="H24:L24"/>
    <mergeCell ref="B7:B9"/>
    <mergeCell ref="C7:C9"/>
    <mergeCell ref="D7:F7"/>
    <mergeCell ref="G7:J7"/>
    <mergeCell ref="K7:O7"/>
  </mergeCells>
  <pageMargins left="1.0236220472440944" right="0.23622047244094491" top="0.6692913385826772" bottom="0.35433070866141736" header="0.23622047244094491" footer="0.23622047244094491"/>
  <pageSetup paperSize="9" scale="74" fitToHeight="2" orientation="landscape" r:id="rId1"/>
  <headerFooter alignWithMargins="0">
    <oddHeader>&amp;F</oddHeader>
  </headerFooter>
</worksheet>
</file>

<file path=xl/worksheets/sheet11.xml><?xml version="1.0" encoding="utf-8"?>
<worksheet xmlns="http://schemas.openxmlformats.org/spreadsheetml/2006/main" xmlns:r="http://schemas.openxmlformats.org/officeDocument/2006/relationships">
  <sheetPr>
    <pageSetUpPr fitToPage="1"/>
  </sheetPr>
  <dimension ref="B1:O22"/>
  <sheetViews>
    <sheetView showGridLines="0" view="pageBreakPreview" topLeftCell="A5" zoomScaleNormal="90" zoomScaleSheetLayoutView="100" workbookViewId="0">
      <selection activeCell="O13" sqref="O13"/>
    </sheetView>
  </sheetViews>
  <sheetFormatPr defaultColWidth="9.140625" defaultRowHeight="14.25"/>
  <cols>
    <col min="1" max="1" width="4.140625" style="4" customWidth="1"/>
    <col min="2" max="2" width="7" style="4" customWidth="1"/>
    <col min="3" max="3" width="43.85546875" style="4" customWidth="1"/>
    <col min="4" max="4" width="11.7109375" style="4" customWidth="1"/>
    <col min="5" max="5" width="9" style="4" customWidth="1"/>
    <col min="6" max="6" width="12.7109375" style="4" customWidth="1"/>
    <col min="7" max="7" width="11.7109375" style="4" customWidth="1"/>
    <col min="8" max="8" width="9.140625" style="4" customWidth="1"/>
    <col min="9" max="10" width="11" style="4" customWidth="1"/>
    <col min="11" max="15" width="10.85546875" style="4" customWidth="1"/>
    <col min="16" max="17" width="11.85546875" style="4" bestFit="1" customWidth="1"/>
    <col min="18" max="18" width="11.7109375" style="4" bestFit="1" customWidth="1"/>
    <col min="19" max="16384" width="9.140625" style="4"/>
  </cols>
  <sheetData>
    <row r="1" spans="2:15" ht="15">
      <c r="B1" s="24"/>
    </row>
    <row r="2" spans="2:15" ht="15">
      <c r="H2" s="147" t="s">
        <v>434</v>
      </c>
    </row>
    <row r="3" spans="2:15" ht="15">
      <c r="H3" s="147" t="s">
        <v>435</v>
      </c>
    </row>
    <row r="4" spans="2:15" ht="15">
      <c r="H4" s="35" t="s">
        <v>271</v>
      </c>
    </row>
    <row r="5" spans="2:15" ht="15">
      <c r="B5" s="33"/>
      <c r="C5" s="24"/>
      <c r="D5" s="25"/>
      <c r="E5" s="25"/>
      <c r="F5" s="25"/>
      <c r="G5" s="25"/>
      <c r="H5" s="25"/>
      <c r="I5" s="25"/>
      <c r="J5" s="25"/>
      <c r="K5" s="25"/>
      <c r="L5" s="25"/>
    </row>
    <row r="6" spans="2:15" ht="15">
      <c r="O6" s="26" t="s">
        <v>5</v>
      </c>
    </row>
    <row r="7" spans="2:15" s="17" customFormat="1" ht="15" customHeight="1">
      <c r="B7" s="222" t="s">
        <v>88</v>
      </c>
      <c r="C7" s="225" t="s">
        <v>18</v>
      </c>
      <c r="D7" s="230" t="s">
        <v>428</v>
      </c>
      <c r="E7" s="231"/>
      <c r="F7" s="232"/>
      <c r="G7" s="230" t="s">
        <v>427</v>
      </c>
      <c r="H7" s="231"/>
      <c r="I7" s="231"/>
      <c r="J7" s="231"/>
      <c r="K7" s="233" t="s">
        <v>130</v>
      </c>
      <c r="L7" s="233"/>
      <c r="M7" s="233"/>
      <c r="N7" s="233"/>
      <c r="O7" s="233"/>
    </row>
    <row r="8" spans="2:15" s="17" customFormat="1" ht="45">
      <c r="B8" s="223"/>
      <c r="C8" s="225"/>
      <c r="D8" s="19" t="s">
        <v>193</v>
      </c>
      <c r="E8" s="19" t="s">
        <v>140</v>
      </c>
      <c r="F8" s="19" t="s">
        <v>91</v>
      </c>
      <c r="G8" s="19" t="s">
        <v>193</v>
      </c>
      <c r="H8" s="19" t="s">
        <v>135</v>
      </c>
      <c r="I8" s="19" t="s">
        <v>136</v>
      </c>
      <c r="J8" s="19" t="s">
        <v>139</v>
      </c>
      <c r="K8" s="146" t="s">
        <v>429</v>
      </c>
      <c r="L8" s="146" t="s">
        <v>430</v>
      </c>
      <c r="M8" s="146" t="s">
        <v>431</v>
      </c>
      <c r="N8" s="146" t="s">
        <v>432</v>
      </c>
      <c r="O8" s="146" t="s">
        <v>433</v>
      </c>
    </row>
    <row r="9" spans="2:15" s="17" customFormat="1" ht="15">
      <c r="B9" s="224"/>
      <c r="C9" s="226"/>
      <c r="D9" s="19" t="s">
        <v>11</v>
      </c>
      <c r="E9" s="19" t="s">
        <v>13</v>
      </c>
      <c r="F9" s="19" t="s">
        <v>134</v>
      </c>
      <c r="G9" s="19" t="s">
        <v>11</v>
      </c>
      <c r="H9" s="19" t="s">
        <v>4</v>
      </c>
      <c r="I9" s="19" t="s">
        <v>6</v>
      </c>
      <c r="J9" s="19" t="s">
        <v>6</v>
      </c>
      <c r="K9" s="19" t="s">
        <v>9</v>
      </c>
      <c r="L9" s="19" t="s">
        <v>9</v>
      </c>
      <c r="M9" s="19" t="s">
        <v>9</v>
      </c>
      <c r="N9" s="19" t="s">
        <v>9</v>
      </c>
      <c r="O9" s="19" t="s">
        <v>9</v>
      </c>
    </row>
    <row r="10" spans="2:15">
      <c r="B10" s="48">
        <v>1</v>
      </c>
      <c r="C10" s="27" t="s">
        <v>125</v>
      </c>
      <c r="D10" s="158">
        <v>0</v>
      </c>
      <c r="E10" s="166">
        <f>+'F3'!F13*25%</f>
        <v>37.92</v>
      </c>
      <c r="F10" s="166">
        <v>0</v>
      </c>
      <c r="G10" s="185">
        <v>0</v>
      </c>
      <c r="H10" s="185">
        <f>+E10/2</f>
        <v>18.96</v>
      </c>
      <c r="I10" s="185">
        <f>+H10</f>
        <v>18.96</v>
      </c>
      <c r="J10" s="190">
        <f>+H10+I10</f>
        <v>37.92</v>
      </c>
      <c r="K10" s="185">
        <f>+J14</f>
        <v>38.88179805</v>
      </c>
      <c r="L10" s="185">
        <f>+K14</f>
        <v>38.88179805</v>
      </c>
      <c r="M10" s="185">
        <f>+L14</f>
        <v>38.88179805</v>
      </c>
      <c r="N10" s="185">
        <f>+M14</f>
        <v>38.88179805</v>
      </c>
      <c r="O10" s="185">
        <f>+N14</f>
        <v>38.88179805</v>
      </c>
    </row>
    <row r="11" spans="2:15">
      <c r="B11" s="21">
        <f>B10+1</f>
        <v>2</v>
      </c>
      <c r="C11" s="27" t="s">
        <v>126</v>
      </c>
      <c r="D11" s="158">
        <v>0</v>
      </c>
      <c r="E11" s="166">
        <v>0</v>
      </c>
      <c r="F11" s="166">
        <v>0</v>
      </c>
      <c r="G11" s="185">
        <v>0</v>
      </c>
      <c r="H11" s="185">
        <v>0</v>
      </c>
      <c r="I11" s="185">
        <f>+F2.2!F9</f>
        <v>3.8471921999999998</v>
      </c>
      <c r="J11" s="190">
        <f>+H11+I11</f>
        <v>3.8471921999999998</v>
      </c>
      <c r="K11" s="185">
        <f>+'F2'!K11</f>
        <v>0</v>
      </c>
      <c r="L11" s="185">
        <f>+'F2'!L11</f>
        <v>0</v>
      </c>
      <c r="M11" s="185">
        <f>+'F2'!M11</f>
        <v>0</v>
      </c>
      <c r="N11" s="185">
        <f>+'F2'!N11</f>
        <v>0</v>
      </c>
      <c r="O11" s="185">
        <f>+'F2'!O11</f>
        <v>0</v>
      </c>
    </row>
    <row r="12" spans="2:15">
      <c r="B12" s="21">
        <f t="shared" ref="B12:B22" si="0">B11+1</f>
        <v>3</v>
      </c>
      <c r="C12" s="29" t="s">
        <v>19</v>
      </c>
      <c r="D12" s="158">
        <v>0</v>
      </c>
      <c r="E12" s="166">
        <v>0</v>
      </c>
      <c r="F12" s="166">
        <v>0</v>
      </c>
      <c r="G12" s="185">
        <v>0</v>
      </c>
      <c r="H12" s="185">
        <f t="shared" ref="H12:M12" si="1">+H11*25%</f>
        <v>0</v>
      </c>
      <c r="I12" s="185">
        <f t="shared" si="1"/>
        <v>0.96179804999999996</v>
      </c>
      <c r="J12" s="190">
        <f>+J11*25%</f>
        <v>0.96179804999999996</v>
      </c>
      <c r="K12" s="185">
        <f t="shared" si="1"/>
        <v>0</v>
      </c>
      <c r="L12" s="185">
        <f t="shared" si="1"/>
        <v>0</v>
      </c>
      <c r="M12" s="185">
        <f t="shared" si="1"/>
        <v>0</v>
      </c>
      <c r="N12" s="185">
        <v>0</v>
      </c>
      <c r="O12" s="185">
        <v>0</v>
      </c>
    </row>
    <row r="13" spans="2:15" ht="28.5">
      <c r="B13" s="21">
        <f t="shared" si="0"/>
        <v>4</v>
      </c>
      <c r="C13" s="54" t="s">
        <v>20</v>
      </c>
      <c r="D13" s="192">
        <v>0</v>
      </c>
      <c r="E13" s="187">
        <v>0</v>
      </c>
      <c r="F13" s="166">
        <v>0</v>
      </c>
      <c r="G13" s="187">
        <v>0</v>
      </c>
      <c r="H13" s="187">
        <v>0</v>
      </c>
      <c r="I13" s="187">
        <f>+'F3'!H18*25%</f>
        <v>0</v>
      </c>
      <c r="J13" s="190">
        <f>+H13+I13</f>
        <v>0</v>
      </c>
      <c r="K13" s="187">
        <v>0</v>
      </c>
      <c r="L13" s="187">
        <v>0</v>
      </c>
      <c r="M13" s="187">
        <v>0</v>
      </c>
      <c r="N13" s="187">
        <v>0</v>
      </c>
      <c r="O13" s="187">
        <v>0</v>
      </c>
    </row>
    <row r="14" spans="2:15" s="32" customFormat="1" ht="15">
      <c r="B14" s="21">
        <f t="shared" si="0"/>
        <v>5</v>
      </c>
      <c r="C14" s="37" t="s">
        <v>21</v>
      </c>
      <c r="D14" s="192">
        <f t="shared" ref="D14:O14" si="2">+D10+D12-D13</f>
        <v>0</v>
      </c>
      <c r="E14" s="187">
        <f t="shared" si="2"/>
        <v>37.92</v>
      </c>
      <c r="F14" s="166">
        <f t="shared" si="2"/>
        <v>0</v>
      </c>
      <c r="G14" s="187">
        <f t="shared" si="2"/>
        <v>0</v>
      </c>
      <c r="H14" s="187">
        <f t="shared" si="2"/>
        <v>18.96</v>
      </c>
      <c r="I14" s="187">
        <f t="shared" si="2"/>
        <v>19.92179805</v>
      </c>
      <c r="J14" s="190">
        <f t="shared" si="2"/>
        <v>38.88179805</v>
      </c>
      <c r="K14" s="187">
        <f t="shared" si="2"/>
        <v>38.88179805</v>
      </c>
      <c r="L14" s="187">
        <f t="shared" si="2"/>
        <v>38.88179805</v>
      </c>
      <c r="M14" s="187">
        <f t="shared" si="2"/>
        <v>38.88179805</v>
      </c>
      <c r="N14" s="187">
        <f t="shared" si="2"/>
        <v>38.88179805</v>
      </c>
      <c r="O14" s="187">
        <f t="shared" si="2"/>
        <v>38.88179805</v>
      </c>
    </row>
    <row r="15" spans="2:15" s="32" customFormat="1" ht="15">
      <c r="B15" s="21"/>
      <c r="C15" s="55" t="s">
        <v>184</v>
      </c>
      <c r="D15" s="192">
        <v>0</v>
      </c>
      <c r="E15" s="187">
        <v>0</v>
      </c>
      <c r="F15" s="166">
        <v>0</v>
      </c>
      <c r="G15" s="187">
        <v>0</v>
      </c>
      <c r="H15" s="187">
        <v>0</v>
      </c>
      <c r="I15" s="187">
        <v>0</v>
      </c>
      <c r="J15" s="190">
        <f>+H15+I15</f>
        <v>0</v>
      </c>
      <c r="K15" s="187">
        <v>0</v>
      </c>
      <c r="L15" s="187">
        <v>0</v>
      </c>
      <c r="M15" s="187">
        <v>0</v>
      </c>
      <c r="N15" s="187">
        <v>0</v>
      </c>
      <c r="O15" s="187">
        <v>0</v>
      </c>
    </row>
    <row r="16" spans="2:15" s="32" customFormat="1" ht="15">
      <c r="B16" s="21">
        <f>B14+1</f>
        <v>6</v>
      </c>
      <c r="C16" s="37" t="s">
        <v>185</v>
      </c>
      <c r="D16" s="193"/>
      <c r="E16" s="194">
        <v>0.14000000000000001</v>
      </c>
      <c r="F16" s="194"/>
      <c r="G16" s="194"/>
      <c r="H16" s="194">
        <v>0.14000000000000001</v>
      </c>
      <c r="I16" s="194">
        <v>0.14000000000000001</v>
      </c>
      <c r="J16" s="305">
        <v>0.14000000000000001</v>
      </c>
      <c r="K16" s="194">
        <v>0.14000000000000001</v>
      </c>
      <c r="L16" s="194">
        <v>0.14000000000000001</v>
      </c>
      <c r="M16" s="194">
        <v>0.14000000000000001</v>
      </c>
      <c r="N16" s="194">
        <v>0.14000000000000001</v>
      </c>
      <c r="O16" s="194">
        <v>0.14000000000000001</v>
      </c>
    </row>
    <row r="17" spans="2:15" s="32" customFormat="1" ht="15">
      <c r="B17" s="21">
        <f>B16+1</f>
        <v>7</v>
      </c>
      <c r="C17" s="37" t="s">
        <v>186</v>
      </c>
      <c r="D17" s="195"/>
      <c r="E17" s="195">
        <v>0.25169999999999998</v>
      </c>
      <c r="F17" s="196"/>
      <c r="G17" s="196"/>
      <c r="H17" s="196">
        <v>0.25169999999999998</v>
      </c>
      <c r="I17" s="196">
        <v>0.25169999999999998</v>
      </c>
      <c r="J17" s="306">
        <v>0.25169999999999998</v>
      </c>
      <c r="K17" s="196">
        <v>0.25169999999999998</v>
      </c>
      <c r="L17" s="196">
        <v>0.25169999999999998</v>
      </c>
      <c r="M17" s="196">
        <v>0.25169999999999998</v>
      </c>
      <c r="N17" s="196">
        <v>0.25169999999999998</v>
      </c>
      <c r="O17" s="196">
        <v>0.25169999999999998</v>
      </c>
    </row>
    <row r="18" spans="2:15" s="32" customFormat="1" ht="15">
      <c r="B18" s="21">
        <f>B17+1</f>
        <v>8</v>
      </c>
      <c r="C18" s="30" t="s">
        <v>184</v>
      </c>
      <c r="D18" s="197"/>
      <c r="E18" s="198">
        <f t="shared" ref="D18:O18" si="3">+E16/(100%-E17)</f>
        <v>0.1870907390084191</v>
      </c>
      <c r="F18" s="198"/>
      <c r="G18" s="198"/>
      <c r="H18" s="198">
        <f t="shared" si="3"/>
        <v>0.1870907390084191</v>
      </c>
      <c r="I18" s="198">
        <f t="shared" si="3"/>
        <v>0.1870907390084191</v>
      </c>
      <c r="J18" s="307">
        <f t="shared" si="3"/>
        <v>0.1870907390084191</v>
      </c>
      <c r="K18" s="198">
        <f t="shared" si="3"/>
        <v>0.1870907390084191</v>
      </c>
      <c r="L18" s="198">
        <f t="shared" si="3"/>
        <v>0.1870907390084191</v>
      </c>
      <c r="M18" s="198">
        <f t="shared" si="3"/>
        <v>0.1870907390084191</v>
      </c>
      <c r="N18" s="198">
        <f t="shared" si="3"/>
        <v>0.1870907390084191</v>
      </c>
      <c r="O18" s="198">
        <f t="shared" si="3"/>
        <v>0.1870907390084191</v>
      </c>
    </row>
    <row r="19" spans="2:15" ht="15">
      <c r="B19" s="21"/>
      <c r="C19" s="55" t="s">
        <v>52</v>
      </c>
      <c r="D19" s="192">
        <v>0</v>
      </c>
      <c r="E19" s="187">
        <v>0</v>
      </c>
      <c r="F19" s="166">
        <v>0</v>
      </c>
      <c r="G19" s="187">
        <v>0</v>
      </c>
      <c r="H19" s="187">
        <v>0</v>
      </c>
      <c r="I19" s="187">
        <v>0</v>
      </c>
      <c r="J19" s="188">
        <v>0</v>
      </c>
      <c r="K19" s="187">
        <v>0</v>
      </c>
      <c r="L19" s="187">
        <v>0</v>
      </c>
      <c r="M19" s="187">
        <v>0</v>
      </c>
      <c r="N19" s="187">
        <v>0</v>
      </c>
      <c r="O19" s="187">
        <v>0</v>
      </c>
    </row>
    <row r="20" spans="2:15" ht="28.5">
      <c r="B20" s="21">
        <f>B18+1</f>
        <v>9</v>
      </c>
      <c r="C20" s="54" t="s">
        <v>127</v>
      </c>
      <c r="D20" s="192">
        <f t="shared" ref="D20:O20" si="4">+D18*D10</f>
        <v>0</v>
      </c>
      <c r="E20" s="187">
        <f>+E18*E10</f>
        <v>7.0944808231992527</v>
      </c>
      <c r="F20" s="166">
        <f t="shared" si="4"/>
        <v>0</v>
      </c>
      <c r="G20" s="187">
        <f t="shared" si="4"/>
        <v>0</v>
      </c>
      <c r="H20" s="187">
        <f t="shared" si="4"/>
        <v>3.5472404115996263</v>
      </c>
      <c r="I20" s="187">
        <f t="shared" si="4"/>
        <v>3.5472404115996263</v>
      </c>
      <c r="J20" s="188">
        <f t="shared" si="4"/>
        <v>7.0944808231992527</v>
      </c>
      <c r="K20" s="187">
        <f t="shared" si="4"/>
        <v>7.2744243311506089</v>
      </c>
      <c r="L20" s="187">
        <f t="shared" si="4"/>
        <v>7.2744243311506089</v>
      </c>
      <c r="M20" s="187">
        <f t="shared" si="4"/>
        <v>7.2744243311506089</v>
      </c>
      <c r="N20" s="187">
        <f t="shared" si="4"/>
        <v>7.2744243311506089</v>
      </c>
      <c r="O20" s="187">
        <f t="shared" si="4"/>
        <v>7.2744243311506089</v>
      </c>
    </row>
    <row r="21" spans="2:15" ht="28.5">
      <c r="B21" s="21">
        <f t="shared" si="0"/>
        <v>10</v>
      </c>
      <c r="C21" s="54" t="s">
        <v>128</v>
      </c>
      <c r="D21" s="192">
        <f t="shared" ref="D21:O21" si="5">+D12*50%*D18</f>
        <v>0</v>
      </c>
      <c r="E21" s="187">
        <f t="shared" si="5"/>
        <v>0</v>
      </c>
      <c r="F21" s="166">
        <f t="shared" si="5"/>
        <v>0</v>
      </c>
      <c r="G21" s="187">
        <f t="shared" si="5"/>
        <v>0</v>
      </c>
      <c r="H21" s="187">
        <f t="shared" si="5"/>
        <v>0</v>
      </c>
      <c r="I21" s="187">
        <f>+I12*50%*I18</f>
        <v>8.9971753975678206E-2</v>
      </c>
      <c r="J21" s="188">
        <f>+J12*50%*J18</f>
        <v>8.9971753975678206E-2</v>
      </c>
      <c r="K21" s="187">
        <f t="shared" si="5"/>
        <v>0</v>
      </c>
      <c r="L21" s="187">
        <f t="shared" si="5"/>
        <v>0</v>
      </c>
      <c r="M21" s="187">
        <f t="shared" si="5"/>
        <v>0</v>
      </c>
      <c r="N21" s="187">
        <f t="shared" si="5"/>
        <v>0</v>
      </c>
      <c r="O21" s="187">
        <f t="shared" si="5"/>
        <v>0</v>
      </c>
    </row>
    <row r="22" spans="2:15" ht="15">
      <c r="B22" s="21">
        <f t="shared" si="0"/>
        <v>11</v>
      </c>
      <c r="C22" s="38" t="s">
        <v>53</v>
      </c>
      <c r="D22" s="199">
        <f t="shared" ref="D22:O22" si="6">+SUM(D20:D21)</f>
        <v>0</v>
      </c>
      <c r="E22" s="165">
        <f>+SUM(E20:E21)</f>
        <v>7.0944808231992527</v>
      </c>
      <c r="F22" s="184">
        <f t="shared" si="6"/>
        <v>0</v>
      </c>
      <c r="G22" s="165">
        <f t="shared" si="6"/>
        <v>0</v>
      </c>
      <c r="H22" s="165">
        <f t="shared" si="6"/>
        <v>3.5472404115996263</v>
      </c>
      <c r="I22" s="165">
        <f t="shared" si="6"/>
        <v>3.6372121655753045</v>
      </c>
      <c r="J22" s="299">
        <f t="shared" si="6"/>
        <v>7.1844525771749312</v>
      </c>
      <c r="K22" s="165">
        <f t="shared" si="6"/>
        <v>7.2744243311506089</v>
      </c>
      <c r="L22" s="165">
        <f t="shared" si="6"/>
        <v>7.2744243311506089</v>
      </c>
      <c r="M22" s="165">
        <f t="shared" si="6"/>
        <v>7.2744243311506089</v>
      </c>
      <c r="N22" s="165">
        <f t="shared" si="6"/>
        <v>7.2744243311506089</v>
      </c>
      <c r="O22" s="165">
        <f t="shared" si="6"/>
        <v>7.2744243311506089</v>
      </c>
    </row>
  </sheetData>
  <mergeCells count="5">
    <mergeCell ref="B7:B9"/>
    <mergeCell ref="C7:C9"/>
    <mergeCell ref="D7:F7"/>
    <mergeCell ref="G7:J7"/>
    <mergeCell ref="K7:O7"/>
  </mergeCells>
  <pageMargins left="1.02" right="0.25" top="1" bottom="1" header="0.25" footer="0.25"/>
  <pageSetup paperSize="9" scale="74" orientation="landscape" r:id="rId1"/>
  <headerFooter alignWithMargins="0">
    <oddHeader>&amp;F</oddHeader>
  </headerFooter>
</worksheet>
</file>

<file path=xl/worksheets/sheet12.xml><?xml version="1.0" encoding="utf-8"?>
<worksheet xmlns="http://schemas.openxmlformats.org/spreadsheetml/2006/main" xmlns:r="http://schemas.openxmlformats.org/officeDocument/2006/relationships">
  <sheetPr>
    <pageSetUpPr fitToPage="1"/>
  </sheetPr>
  <dimension ref="A1:O22"/>
  <sheetViews>
    <sheetView showGridLines="0" view="pageBreakPreview" zoomScaleNormal="90" zoomScaleSheetLayoutView="100" workbookViewId="0">
      <selection activeCell="A15" sqref="A15"/>
    </sheetView>
  </sheetViews>
  <sheetFormatPr defaultColWidth="9.140625" defaultRowHeight="14.25"/>
  <cols>
    <col min="1" max="1" width="4.140625" style="4" customWidth="1"/>
    <col min="2" max="2" width="7.140625" style="4" customWidth="1"/>
    <col min="3" max="3" width="43" style="4" customWidth="1"/>
    <col min="4" max="4" width="11.7109375" style="4" customWidth="1"/>
    <col min="5" max="5" width="10.140625" style="4" customWidth="1"/>
    <col min="6" max="6" width="13.5703125" style="4" bestFit="1" customWidth="1"/>
    <col min="7" max="7" width="11.7109375" style="4" customWidth="1"/>
    <col min="8" max="8" width="9.140625" style="4" customWidth="1"/>
    <col min="9" max="10" width="11" style="4" customWidth="1"/>
    <col min="11" max="15" width="10.85546875" style="4" customWidth="1"/>
    <col min="16" max="17" width="11.85546875" style="4" bestFit="1" customWidth="1"/>
    <col min="18" max="18" width="11.7109375" style="4" bestFit="1" customWidth="1"/>
    <col min="19" max="16384" width="9.140625" style="4"/>
  </cols>
  <sheetData>
    <row r="1" spans="1:15" ht="15">
      <c r="B1" s="24"/>
    </row>
    <row r="2" spans="1:15" ht="15">
      <c r="H2" s="147" t="s">
        <v>434</v>
      </c>
    </row>
    <row r="3" spans="1:15" ht="15">
      <c r="H3" s="147" t="s">
        <v>435</v>
      </c>
    </row>
    <row r="4" spans="1:15" ht="15">
      <c r="H4" s="35" t="s">
        <v>180</v>
      </c>
    </row>
    <row r="5" spans="1:15" ht="15">
      <c r="B5" s="33"/>
      <c r="C5" s="24"/>
      <c r="D5" s="25"/>
      <c r="E5" s="25"/>
      <c r="F5" s="25"/>
      <c r="G5" s="25"/>
      <c r="H5" s="25"/>
      <c r="I5" s="25"/>
      <c r="J5" s="25"/>
      <c r="K5" s="25"/>
      <c r="L5" s="25"/>
    </row>
    <row r="6" spans="1:15" ht="15">
      <c r="A6" s="175"/>
      <c r="B6" s="175"/>
      <c r="C6" s="175"/>
      <c r="D6" s="175"/>
      <c r="E6" s="175"/>
      <c r="F6" s="175"/>
      <c r="G6" s="175"/>
      <c r="H6" s="175"/>
      <c r="I6" s="175"/>
      <c r="J6" s="175"/>
      <c r="K6" s="175"/>
      <c r="L6" s="175"/>
      <c r="M6" s="175"/>
      <c r="N6" s="175"/>
      <c r="O6" s="287" t="s">
        <v>5</v>
      </c>
    </row>
    <row r="7" spans="1:15" s="17" customFormat="1" ht="15" customHeight="1">
      <c r="A7" s="309"/>
      <c r="B7" s="311" t="s">
        <v>88</v>
      </c>
      <c r="C7" s="312" t="s">
        <v>18</v>
      </c>
      <c r="D7" s="288" t="s">
        <v>428</v>
      </c>
      <c r="E7" s="289"/>
      <c r="F7" s="290"/>
      <c r="G7" s="288" t="s">
        <v>427</v>
      </c>
      <c r="H7" s="289"/>
      <c r="I7" s="289"/>
      <c r="J7" s="289"/>
      <c r="K7" s="291" t="s">
        <v>130</v>
      </c>
      <c r="L7" s="291"/>
      <c r="M7" s="291"/>
      <c r="N7" s="291"/>
      <c r="O7" s="291"/>
    </row>
    <row r="8" spans="1:15" s="17" customFormat="1" ht="30">
      <c r="A8" s="309"/>
      <c r="B8" s="315"/>
      <c r="C8" s="312"/>
      <c r="D8" s="292" t="s">
        <v>193</v>
      </c>
      <c r="E8" s="292" t="s">
        <v>140</v>
      </c>
      <c r="F8" s="292" t="s">
        <v>91</v>
      </c>
      <c r="G8" s="292" t="s">
        <v>193</v>
      </c>
      <c r="H8" s="292" t="s">
        <v>135</v>
      </c>
      <c r="I8" s="292" t="s">
        <v>136</v>
      </c>
      <c r="J8" s="292" t="s">
        <v>139</v>
      </c>
      <c r="K8" s="292" t="s">
        <v>429</v>
      </c>
      <c r="L8" s="292" t="s">
        <v>430</v>
      </c>
      <c r="M8" s="292" t="s">
        <v>431</v>
      </c>
      <c r="N8" s="292" t="s">
        <v>432</v>
      </c>
      <c r="O8" s="292" t="s">
        <v>433</v>
      </c>
    </row>
    <row r="9" spans="1:15" s="17" customFormat="1" ht="15">
      <c r="A9" s="309"/>
      <c r="B9" s="317"/>
      <c r="C9" s="318"/>
      <c r="D9" s="292" t="s">
        <v>11</v>
      </c>
      <c r="E9" s="292" t="s">
        <v>13</v>
      </c>
      <c r="F9" s="292" t="s">
        <v>134</v>
      </c>
      <c r="G9" s="292" t="s">
        <v>11</v>
      </c>
      <c r="H9" s="292" t="s">
        <v>4</v>
      </c>
      <c r="I9" s="292" t="s">
        <v>6</v>
      </c>
      <c r="J9" s="292" t="s">
        <v>6</v>
      </c>
      <c r="K9" s="292" t="s">
        <v>9</v>
      </c>
      <c r="L9" s="292" t="s">
        <v>9</v>
      </c>
      <c r="M9" s="292" t="s">
        <v>9</v>
      </c>
      <c r="N9" s="292" t="s">
        <v>9</v>
      </c>
      <c r="O9" s="292" t="s">
        <v>9</v>
      </c>
    </row>
    <row r="10" spans="1:15" s="308" customFormat="1">
      <c r="A10" s="175"/>
      <c r="B10" s="172">
        <v>1</v>
      </c>
      <c r="C10" s="173" t="s">
        <v>418</v>
      </c>
      <c r="D10" s="174">
        <v>0</v>
      </c>
      <c r="E10" s="189">
        <f>((15042723293.5415-32579137.93)*(7/365))/10^7</f>
        <v>28.786577832679587</v>
      </c>
      <c r="F10" s="189">
        <v>0</v>
      </c>
      <c r="G10" s="190">
        <v>0</v>
      </c>
      <c r="H10" s="189">
        <f>(((6324235445.02-27776025.83)*(7/183))/10^7)</f>
        <v>24.084817450453556</v>
      </c>
      <c r="I10" s="189">
        <f>(((1.31*50%*105%)+F1B!J18+'F9'!J15+F1A!K19+F1A!K20)*(7/182)*(2500000-1174960.59))/10^7</f>
        <v>30.069013491906965</v>
      </c>
      <c r="J10" s="190">
        <f t="shared" ref="J10:J12" si="0">+AVERAGE(H10:I10)</f>
        <v>27.076915471180261</v>
      </c>
      <c r="K10" s="190">
        <f>+(F1A!M19+F1A!M20+F1B!L18+'F9'!L15)*2500000/10^7*(7/365)</f>
        <v>29.077609338728685</v>
      </c>
      <c r="L10" s="190">
        <f>+(F1A!N19+F1A!N20+F1B!M18+'F9'!M15)*2500000/10^7*(7/365)</f>
        <v>30.526695285117178</v>
      </c>
      <c r="M10" s="190">
        <f>+(F1A!O19+F1A!O20+F1B!N18+'F9'!N15)*2500000/10^7*(7/365)</f>
        <v>32.048235528825089</v>
      </c>
      <c r="N10" s="190">
        <f>+(F1A!P19+F1A!P20+F1B!O18+'F9'!O15)*2500000/10^7*(7/365)</f>
        <v>33.645852784718407</v>
      </c>
      <c r="O10" s="190">
        <f>+(F1A!Q19+F1A!Q20+F1B!P18+'F9'!P15)*2500000/10^7*(7/365)</f>
        <v>35.323350903406372</v>
      </c>
    </row>
    <row r="11" spans="1:15" s="308" customFormat="1" ht="28.5">
      <c r="A11" s="175"/>
      <c r="B11" s="169">
        <f>B10+1</f>
        <v>2</v>
      </c>
      <c r="C11" s="214" t="s">
        <v>419</v>
      </c>
      <c r="D11" s="174">
        <v>0</v>
      </c>
      <c r="E11" s="189">
        <f>+'F3'!F13*1%</f>
        <v>1.5168000000000001</v>
      </c>
      <c r="F11" s="189">
        <v>0</v>
      </c>
      <c r="G11" s="190">
        <v>0</v>
      </c>
      <c r="H11" s="190">
        <f>+'F3'!F22*1%</f>
        <v>1.5168000000000001</v>
      </c>
      <c r="I11" s="190">
        <f>+H11</f>
        <v>1.5168000000000001</v>
      </c>
      <c r="J11" s="190">
        <f>+H11</f>
        <v>1.5168000000000001</v>
      </c>
      <c r="K11" s="190">
        <f>+'F3'!I22*1%</f>
        <v>1.555271922</v>
      </c>
      <c r="L11" s="190">
        <f>+K11</f>
        <v>1.555271922</v>
      </c>
      <c r="M11" s="190">
        <f>+L11</f>
        <v>1.555271922</v>
      </c>
      <c r="N11" s="190">
        <f>+M11</f>
        <v>1.555271922</v>
      </c>
      <c r="O11" s="190">
        <f>+N11</f>
        <v>1.555271922</v>
      </c>
    </row>
    <row r="12" spans="1:15" s="308" customFormat="1" ht="28.5">
      <c r="A12" s="175"/>
      <c r="B12" s="169">
        <f t="shared" ref="B12:B15" si="1">B11+1</f>
        <v>3</v>
      </c>
      <c r="C12" s="214" t="s">
        <v>443</v>
      </c>
      <c r="D12" s="174">
        <v>0</v>
      </c>
      <c r="E12" s="189">
        <f>(32579137.93/10^7)/12</f>
        <v>0.27149281608333337</v>
      </c>
      <c r="F12" s="189">
        <v>0</v>
      </c>
      <c r="G12" s="190">
        <v>0</v>
      </c>
      <c r="H12" s="190">
        <f>(27776025.83/10^7)/6</f>
        <v>0.46293376383333329</v>
      </c>
      <c r="I12" s="190">
        <f>+H12*105%</f>
        <v>0.486080452025</v>
      </c>
      <c r="J12" s="190">
        <f t="shared" si="0"/>
        <v>0.47450710792916662</v>
      </c>
      <c r="K12" s="190">
        <f>+J12*109%</f>
        <v>0.51721274764279168</v>
      </c>
      <c r="L12" s="190">
        <f>+K12*109%</f>
        <v>0.56376189493064299</v>
      </c>
      <c r="M12" s="190">
        <f>+L12*109%</f>
        <v>0.61450046547440096</v>
      </c>
      <c r="N12" s="190">
        <f>+M12*109%</f>
        <v>0.6698055073670971</v>
      </c>
      <c r="O12" s="190">
        <f>+N12*109%</f>
        <v>0.73008800303013588</v>
      </c>
    </row>
    <row r="13" spans="1:15" s="32" customFormat="1" ht="15">
      <c r="A13" s="330"/>
      <c r="B13" s="327">
        <f t="shared" si="1"/>
        <v>4</v>
      </c>
      <c r="C13" s="331" t="s">
        <v>35</v>
      </c>
      <c r="D13" s="332">
        <f t="shared" ref="D13:O13" si="2">+SUM(D10:D12)</f>
        <v>0</v>
      </c>
      <c r="E13" s="299">
        <f t="shared" si="2"/>
        <v>30.574870648762921</v>
      </c>
      <c r="F13" s="300">
        <f t="shared" si="2"/>
        <v>0</v>
      </c>
      <c r="G13" s="299">
        <f t="shared" si="2"/>
        <v>0</v>
      </c>
      <c r="H13" s="299">
        <f t="shared" si="2"/>
        <v>26.06455121428689</v>
      </c>
      <c r="I13" s="299">
        <f t="shared" si="2"/>
        <v>32.071893943931968</v>
      </c>
      <c r="J13" s="299">
        <f t="shared" si="2"/>
        <v>29.068222579109428</v>
      </c>
      <c r="K13" s="299">
        <f t="shared" si="2"/>
        <v>31.150094008371475</v>
      </c>
      <c r="L13" s="299">
        <f t="shared" si="2"/>
        <v>32.645729102047824</v>
      </c>
      <c r="M13" s="299">
        <f t="shared" si="2"/>
        <v>34.218007916299491</v>
      </c>
      <c r="N13" s="299">
        <f t="shared" si="2"/>
        <v>35.870930214085504</v>
      </c>
      <c r="O13" s="299">
        <f t="shared" si="2"/>
        <v>37.608710828436507</v>
      </c>
    </row>
    <row r="14" spans="1:15">
      <c r="A14" s="175"/>
      <c r="B14" s="169">
        <f t="shared" si="1"/>
        <v>5</v>
      </c>
      <c r="C14" s="173" t="s">
        <v>182</v>
      </c>
      <c r="D14" s="333">
        <v>0</v>
      </c>
      <c r="E14" s="334">
        <v>9.2999999999999999E-2</v>
      </c>
      <c r="F14" s="334">
        <v>0</v>
      </c>
      <c r="G14" s="334">
        <v>0</v>
      </c>
      <c r="H14" s="334">
        <v>8.5300000000000001E-2</v>
      </c>
      <c r="I14" s="334">
        <v>8.5300000000000001E-2</v>
      </c>
      <c r="J14" s="334">
        <v>8.5300000000000001E-2</v>
      </c>
      <c r="K14" s="334">
        <f>+J14</f>
        <v>8.5300000000000001E-2</v>
      </c>
      <c r="L14" s="334">
        <f>+K14</f>
        <v>8.5300000000000001E-2</v>
      </c>
      <c r="M14" s="334">
        <f>+L14</f>
        <v>8.5300000000000001E-2</v>
      </c>
      <c r="N14" s="334">
        <f>+M14</f>
        <v>8.5300000000000001E-2</v>
      </c>
      <c r="O14" s="334">
        <f>+N14</f>
        <v>8.5300000000000001E-2</v>
      </c>
    </row>
    <row r="15" spans="1:15" s="32" customFormat="1" ht="15">
      <c r="A15" s="330"/>
      <c r="B15" s="327">
        <f t="shared" si="1"/>
        <v>6</v>
      </c>
      <c r="C15" s="335" t="s">
        <v>183</v>
      </c>
      <c r="D15" s="336">
        <f t="shared" ref="D15:O15" si="3">+D13*D14</f>
        <v>0</v>
      </c>
      <c r="E15" s="299">
        <f t="shared" si="3"/>
        <v>2.8434629703349517</v>
      </c>
      <c r="F15" s="300">
        <f t="shared" si="3"/>
        <v>0</v>
      </c>
      <c r="G15" s="299">
        <f t="shared" si="3"/>
        <v>0</v>
      </c>
      <c r="H15" s="299">
        <f t="shared" si="3"/>
        <v>2.2233062185786716</v>
      </c>
      <c r="I15" s="299">
        <f t="shared" si="3"/>
        <v>2.7357325534173969</v>
      </c>
      <c r="J15" s="299">
        <f t="shared" si="3"/>
        <v>2.4795193859980342</v>
      </c>
      <c r="K15" s="299">
        <f>+K13*K14</f>
        <v>2.657103018914087</v>
      </c>
      <c r="L15" s="299">
        <f t="shared" si="3"/>
        <v>2.7846806924046792</v>
      </c>
      <c r="M15" s="299">
        <f t="shared" si="3"/>
        <v>2.9187960752603468</v>
      </c>
      <c r="N15" s="299">
        <f t="shared" si="3"/>
        <v>3.0597903472614933</v>
      </c>
      <c r="O15" s="299">
        <f t="shared" si="3"/>
        <v>3.2080230336656341</v>
      </c>
    </row>
    <row r="19" spans="5:6">
      <c r="E19" s="210"/>
    </row>
    <row r="21" spans="5:6">
      <c r="E21" s="210"/>
    </row>
    <row r="22" spans="5:6">
      <c r="F22" s="210"/>
    </row>
  </sheetData>
  <mergeCells count="5">
    <mergeCell ref="B7:B9"/>
    <mergeCell ref="C7:C9"/>
    <mergeCell ref="D7:F7"/>
    <mergeCell ref="G7:J7"/>
    <mergeCell ref="K7:O7"/>
  </mergeCells>
  <pageMargins left="1.02" right="0.25" top="1" bottom="1" header="0.25" footer="0.25"/>
  <pageSetup paperSize="9" scale="74" orientation="landscape" r:id="rId1"/>
  <headerFooter alignWithMargins="0">
    <oddHeader>&amp;F</oddHeader>
  </headerFooter>
</worksheet>
</file>

<file path=xl/worksheets/sheet13.xml><?xml version="1.0" encoding="utf-8"?>
<worksheet xmlns="http://schemas.openxmlformats.org/spreadsheetml/2006/main" xmlns:r="http://schemas.openxmlformats.org/officeDocument/2006/relationships">
  <sheetPr>
    <pageSetUpPr fitToPage="1"/>
  </sheetPr>
  <dimension ref="B1:O18"/>
  <sheetViews>
    <sheetView showGridLines="0" view="pageBreakPreview" topLeftCell="C1" zoomScaleNormal="80" zoomScaleSheetLayoutView="100" workbookViewId="0">
      <selection activeCell="H10" sqref="H10"/>
    </sheetView>
  </sheetViews>
  <sheetFormatPr defaultColWidth="9.140625" defaultRowHeight="14.25"/>
  <cols>
    <col min="1" max="1" width="4.140625" style="4" customWidth="1"/>
    <col min="2" max="2" width="7" style="4" customWidth="1"/>
    <col min="3" max="3" width="39.42578125" style="4" customWidth="1"/>
    <col min="4" max="4" width="11.7109375" style="4" customWidth="1"/>
    <col min="5" max="5" width="9" style="4" customWidth="1"/>
    <col min="6" max="6" width="13.5703125" style="4" bestFit="1" customWidth="1"/>
    <col min="7" max="7" width="11.7109375" style="4" customWidth="1"/>
    <col min="8" max="8" width="9.140625" style="4" customWidth="1"/>
    <col min="9" max="10" width="11" style="4" customWidth="1"/>
    <col min="11" max="15" width="10.85546875" style="4" customWidth="1"/>
    <col min="16" max="17" width="11.85546875" style="4" bestFit="1" customWidth="1"/>
    <col min="18" max="18" width="11.7109375" style="4" bestFit="1" customWidth="1"/>
    <col min="19" max="16384" width="9.140625" style="4"/>
  </cols>
  <sheetData>
    <row r="1" spans="2:15" ht="15">
      <c r="B1" s="24"/>
    </row>
    <row r="2" spans="2:15" ht="15">
      <c r="H2" s="147" t="s">
        <v>434</v>
      </c>
    </row>
    <row r="3" spans="2:15" ht="15">
      <c r="H3" s="147" t="s">
        <v>435</v>
      </c>
    </row>
    <row r="4" spans="2:15" ht="15">
      <c r="H4" s="35" t="s">
        <v>412</v>
      </c>
    </row>
    <row r="5" spans="2:15" ht="15">
      <c r="B5" s="33"/>
      <c r="C5" s="24"/>
      <c r="D5" s="25"/>
      <c r="E5" s="25"/>
      <c r="F5" s="25"/>
      <c r="G5" s="25"/>
      <c r="H5" s="25"/>
      <c r="I5" s="25"/>
      <c r="J5" s="25"/>
      <c r="K5" s="25"/>
      <c r="L5" s="25"/>
    </row>
    <row r="6" spans="2:15" ht="15">
      <c r="O6" s="26" t="s">
        <v>5</v>
      </c>
    </row>
    <row r="7" spans="2:15" s="17" customFormat="1" ht="15" customHeight="1">
      <c r="B7" s="222" t="s">
        <v>88</v>
      </c>
      <c r="C7" s="225" t="s">
        <v>18</v>
      </c>
      <c r="D7" s="230" t="s">
        <v>436</v>
      </c>
      <c r="E7" s="231"/>
      <c r="F7" s="232"/>
      <c r="G7" s="230" t="s">
        <v>427</v>
      </c>
      <c r="H7" s="231"/>
      <c r="I7" s="231"/>
      <c r="J7" s="231"/>
      <c r="K7" s="233" t="s">
        <v>130</v>
      </c>
      <c r="L7" s="233"/>
      <c r="M7" s="233"/>
      <c r="N7" s="233"/>
      <c r="O7" s="233"/>
    </row>
    <row r="8" spans="2:15" s="17" customFormat="1" ht="30">
      <c r="B8" s="223"/>
      <c r="C8" s="225"/>
      <c r="D8" s="19" t="s">
        <v>193</v>
      </c>
      <c r="E8" s="19" t="s">
        <v>140</v>
      </c>
      <c r="F8" s="19" t="s">
        <v>91</v>
      </c>
      <c r="G8" s="19" t="s">
        <v>193</v>
      </c>
      <c r="H8" s="19" t="s">
        <v>135</v>
      </c>
      <c r="I8" s="19" t="s">
        <v>136</v>
      </c>
      <c r="J8" s="19" t="s">
        <v>139</v>
      </c>
      <c r="K8" s="146" t="s">
        <v>429</v>
      </c>
      <c r="L8" s="146" t="s">
        <v>430</v>
      </c>
      <c r="M8" s="146" t="s">
        <v>431</v>
      </c>
      <c r="N8" s="146" t="s">
        <v>432</v>
      </c>
      <c r="O8" s="146" t="s">
        <v>433</v>
      </c>
    </row>
    <row r="9" spans="2:15" s="17" customFormat="1" ht="15">
      <c r="B9" s="224"/>
      <c r="C9" s="226"/>
      <c r="D9" s="19" t="s">
        <v>11</v>
      </c>
      <c r="E9" s="19" t="s">
        <v>13</v>
      </c>
      <c r="F9" s="19" t="s">
        <v>134</v>
      </c>
      <c r="G9" s="19" t="s">
        <v>11</v>
      </c>
      <c r="H9" s="19" t="s">
        <v>4</v>
      </c>
      <c r="I9" s="19" t="s">
        <v>6</v>
      </c>
      <c r="J9" s="19" t="s">
        <v>6</v>
      </c>
      <c r="K9" s="19" t="s">
        <v>9</v>
      </c>
      <c r="L9" s="19" t="s">
        <v>9</v>
      </c>
      <c r="M9" s="19" t="s">
        <v>9</v>
      </c>
      <c r="N9" s="19" t="s">
        <v>9</v>
      </c>
      <c r="O9" s="19" t="s">
        <v>9</v>
      </c>
    </row>
    <row r="10" spans="2:15">
      <c r="B10" s="48">
        <v>1</v>
      </c>
      <c r="C10" s="27" t="s">
        <v>273</v>
      </c>
      <c r="D10" s="151">
        <v>0</v>
      </c>
      <c r="E10" s="166">
        <f>32579137.93/10^7</f>
        <v>3.2579137930000002</v>
      </c>
      <c r="F10" s="166">
        <v>0</v>
      </c>
      <c r="G10" s="185">
        <v>0</v>
      </c>
      <c r="H10" s="185">
        <f>27776025.83/10^7</f>
        <v>2.7776025829999997</v>
      </c>
      <c r="I10" s="185">
        <f>+H10*105%</f>
        <v>2.9164827121499997</v>
      </c>
      <c r="J10" s="185">
        <f>+H10+I10</f>
        <v>5.6940852951499998</v>
      </c>
      <c r="K10" s="185">
        <f>+J10*109%</f>
        <v>6.2065529717135002</v>
      </c>
      <c r="L10" s="185">
        <f>+K10*109%</f>
        <v>6.7651427391677155</v>
      </c>
      <c r="M10" s="185">
        <f>+L10*109%</f>
        <v>7.3740055856928102</v>
      </c>
      <c r="N10" s="185">
        <f>+M10*109%</f>
        <v>8.0376660884051638</v>
      </c>
      <c r="O10" s="185">
        <f>+N10*109%</f>
        <v>8.7610560363616301</v>
      </c>
    </row>
    <row r="11" spans="2:15">
      <c r="B11" s="48">
        <f>B10+1</f>
        <v>2</v>
      </c>
      <c r="C11" s="27" t="s">
        <v>275</v>
      </c>
      <c r="D11" s="151">
        <v>0</v>
      </c>
      <c r="E11" s="166">
        <v>0</v>
      </c>
      <c r="F11" s="166">
        <v>0</v>
      </c>
      <c r="G11" s="185">
        <v>0</v>
      </c>
      <c r="H11" s="185">
        <v>0</v>
      </c>
      <c r="I11" s="185">
        <v>0</v>
      </c>
      <c r="J11" s="185">
        <v>0</v>
      </c>
      <c r="K11" s="185">
        <v>0</v>
      </c>
      <c r="L11" s="185">
        <v>0</v>
      </c>
      <c r="M11" s="185">
        <v>0</v>
      </c>
      <c r="N11" s="185">
        <v>0</v>
      </c>
      <c r="O11" s="185">
        <v>0</v>
      </c>
    </row>
    <row r="12" spans="2:15">
      <c r="B12" s="48">
        <f>B11+1</f>
        <v>3</v>
      </c>
      <c r="C12" s="27" t="s">
        <v>276</v>
      </c>
      <c r="D12" s="151">
        <v>0</v>
      </c>
      <c r="E12" s="166">
        <v>0</v>
      </c>
      <c r="F12" s="166">
        <v>0</v>
      </c>
      <c r="G12" s="185">
        <v>0</v>
      </c>
      <c r="H12" s="185">
        <v>0</v>
      </c>
      <c r="I12" s="185">
        <v>0</v>
      </c>
      <c r="J12" s="185">
        <v>0</v>
      </c>
      <c r="K12" s="185">
        <v>0</v>
      </c>
      <c r="L12" s="185">
        <v>0</v>
      </c>
      <c r="M12" s="185">
        <v>0</v>
      </c>
      <c r="N12" s="185">
        <v>0</v>
      </c>
      <c r="O12" s="185">
        <v>0</v>
      </c>
    </row>
    <row r="13" spans="2:15" ht="15">
      <c r="B13" s="48"/>
      <c r="C13" s="23" t="s">
        <v>274</v>
      </c>
      <c r="D13" s="150">
        <f t="shared" ref="D13:O13" si="0">+SUM(D10:D12)</f>
        <v>0</v>
      </c>
      <c r="E13" s="184">
        <f t="shared" si="0"/>
        <v>3.2579137930000002</v>
      </c>
      <c r="F13" s="184">
        <f t="shared" si="0"/>
        <v>0</v>
      </c>
      <c r="G13" s="164">
        <f t="shared" si="0"/>
        <v>0</v>
      </c>
      <c r="H13" s="164">
        <f t="shared" si="0"/>
        <v>2.7776025829999997</v>
      </c>
      <c r="I13" s="164">
        <f t="shared" si="0"/>
        <v>2.9164827121499997</v>
      </c>
      <c r="J13" s="164">
        <f t="shared" si="0"/>
        <v>5.6940852951499998</v>
      </c>
      <c r="K13" s="164">
        <f t="shared" si="0"/>
        <v>6.2065529717135002</v>
      </c>
      <c r="L13" s="164">
        <f t="shared" si="0"/>
        <v>6.7651427391677155</v>
      </c>
      <c r="M13" s="164">
        <f t="shared" si="0"/>
        <v>7.3740055856928102</v>
      </c>
      <c r="N13" s="164">
        <f t="shared" si="0"/>
        <v>8.0376660884051638</v>
      </c>
      <c r="O13" s="164">
        <f t="shared" si="0"/>
        <v>8.7610560363616301</v>
      </c>
    </row>
    <row r="14" spans="2:15" ht="28.5">
      <c r="B14" s="21">
        <f>B12+1</f>
        <v>4</v>
      </c>
      <c r="C14" s="54" t="s">
        <v>272</v>
      </c>
      <c r="D14" s="151">
        <v>0</v>
      </c>
      <c r="E14" s="166">
        <v>0</v>
      </c>
      <c r="F14" s="166">
        <v>0</v>
      </c>
      <c r="G14" s="185">
        <v>0</v>
      </c>
      <c r="H14" s="185">
        <v>0</v>
      </c>
      <c r="I14" s="185">
        <v>0</v>
      </c>
      <c r="J14" s="185">
        <v>0</v>
      </c>
      <c r="K14" s="185">
        <v>0</v>
      </c>
      <c r="L14" s="185">
        <v>0</v>
      </c>
      <c r="M14" s="185">
        <v>0</v>
      </c>
      <c r="N14" s="185">
        <v>0</v>
      </c>
      <c r="O14" s="185">
        <v>0</v>
      </c>
    </row>
    <row r="16" spans="2:15">
      <c r="B16" s="4" t="s">
        <v>141</v>
      </c>
    </row>
    <row r="17" spans="2:3">
      <c r="B17" s="34">
        <v>1</v>
      </c>
      <c r="C17" s="4" t="s">
        <v>277</v>
      </c>
    </row>
    <row r="18" spans="2:3">
      <c r="B18" s="34">
        <f>B17+1</f>
        <v>2</v>
      </c>
      <c r="C18" s="4" t="s">
        <v>278</v>
      </c>
    </row>
  </sheetData>
  <mergeCells count="5">
    <mergeCell ref="B7:B9"/>
    <mergeCell ref="C7:C9"/>
    <mergeCell ref="D7:F7"/>
    <mergeCell ref="G7:J7"/>
    <mergeCell ref="K7:O7"/>
  </mergeCells>
  <pageMargins left="0.70866141732283472" right="0.70866141732283472" top="0.74803149606299213" bottom="0.74803149606299213" header="0.31496062992125984" footer="0.31496062992125984"/>
  <pageSetup paperSize="9" scale="75" orientation="landscape" r:id="rId1"/>
</worksheet>
</file>

<file path=xl/worksheets/sheet14.xml><?xml version="1.0" encoding="utf-8"?>
<worksheet xmlns="http://schemas.openxmlformats.org/spreadsheetml/2006/main" xmlns:r="http://schemas.openxmlformats.org/officeDocument/2006/relationships">
  <sheetPr>
    <pageSetUpPr fitToPage="1"/>
  </sheetPr>
  <dimension ref="B1:O34"/>
  <sheetViews>
    <sheetView showGridLines="0" view="pageBreakPreview" zoomScaleSheetLayoutView="100" workbookViewId="0">
      <selection activeCell="G19" sqref="G19"/>
    </sheetView>
  </sheetViews>
  <sheetFormatPr defaultColWidth="9.140625" defaultRowHeight="14.25"/>
  <cols>
    <col min="1" max="1" width="4.140625" style="4" customWidth="1"/>
    <col min="2" max="2" width="12.42578125" style="4" customWidth="1"/>
    <col min="3" max="3" width="18.140625" style="4" customWidth="1"/>
    <col min="4" max="4" width="17" style="4" customWidth="1"/>
    <col min="5" max="5" width="21.28515625" style="4" customWidth="1"/>
    <col min="6" max="6" width="26" style="4" customWidth="1"/>
    <col min="7" max="7" width="22.5703125" style="4" customWidth="1"/>
    <col min="8" max="8" width="20" style="4" customWidth="1"/>
    <col min="9" max="9" width="14.28515625" style="4" bestFit="1" customWidth="1"/>
    <col min="10" max="10" width="16" style="4" customWidth="1"/>
    <col min="11" max="11" width="17.28515625" style="4" bestFit="1" customWidth="1"/>
    <col min="12" max="12" width="13.85546875" style="4" bestFit="1" customWidth="1"/>
    <col min="13" max="17" width="11.85546875" style="4" bestFit="1" customWidth="1"/>
    <col min="18" max="18" width="11.7109375" style="4" bestFit="1" customWidth="1"/>
    <col min="19" max="16384" width="9.140625" style="4"/>
  </cols>
  <sheetData>
    <row r="1" spans="2:15" ht="15">
      <c r="B1" s="24"/>
    </row>
    <row r="2" spans="2:15" ht="15">
      <c r="E2" s="147" t="s">
        <v>434</v>
      </c>
    </row>
    <row r="3" spans="2:15" ht="15">
      <c r="E3" s="147" t="s">
        <v>435</v>
      </c>
    </row>
    <row r="4" spans="2:15" ht="15">
      <c r="E4" s="35" t="s">
        <v>417</v>
      </c>
    </row>
    <row r="5" spans="2:15" ht="15">
      <c r="B5" s="33"/>
      <c r="C5" s="24"/>
      <c r="D5" s="25"/>
      <c r="E5" s="25"/>
      <c r="F5" s="25"/>
      <c r="G5" s="25"/>
      <c r="H5" s="25"/>
      <c r="I5" s="25"/>
      <c r="J5" s="25"/>
      <c r="K5" s="25"/>
      <c r="L5" s="25"/>
    </row>
    <row r="6" spans="2:15" ht="15">
      <c r="B6" s="34">
        <v>1</v>
      </c>
      <c r="C6" s="4" t="s">
        <v>287</v>
      </c>
      <c r="G6" s="35" t="s">
        <v>279</v>
      </c>
      <c r="H6" s="160">
        <v>34582000</v>
      </c>
    </row>
    <row r="7" spans="2:15" s="17" customFormat="1" ht="15" customHeight="1">
      <c r="B7" s="34">
        <f>B6+1</f>
        <v>2</v>
      </c>
      <c r="C7" s="4" t="s">
        <v>280</v>
      </c>
      <c r="D7" s="4"/>
      <c r="E7" s="4"/>
      <c r="F7" s="4"/>
      <c r="G7" s="35" t="s">
        <v>281</v>
      </c>
      <c r="H7" s="161">
        <v>25</v>
      </c>
      <c r="J7" s="4"/>
      <c r="K7" s="4"/>
      <c r="L7" s="4"/>
      <c r="M7" s="4"/>
      <c r="N7" s="4"/>
      <c r="O7" s="4"/>
    </row>
    <row r="8" spans="2:15" s="17" customFormat="1" ht="15">
      <c r="B8" s="34">
        <f>B7+1</f>
        <v>3</v>
      </c>
      <c r="C8" s="4" t="s">
        <v>283</v>
      </c>
      <c r="D8" s="4"/>
      <c r="E8" s="4"/>
      <c r="F8" s="4"/>
      <c r="G8" s="35" t="s">
        <v>282</v>
      </c>
      <c r="H8" s="200">
        <f>+'F4'!E19</f>
        <v>0.1021</v>
      </c>
      <c r="J8" s="4"/>
      <c r="K8" s="4"/>
      <c r="L8" s="4"/>
      <c r="M8" s="4"/>
      <c r="N8" s="4"/>
      <c r="O8" s="4"/>
    </row>
    <row r="9" spans="2:15" s="17" customFormat="1" ht="15">
      <c r="B9" s="34">
        <f>B8+1</f>
        <v>4</v>
      </c>
      <c r="C9" s="4" t="s">
        <v>284</v>
      </c>
      <c r="D9" s="4"/>
      <c r="E9" s="4"/>
      <c r="F9" s="4"/>
      <c r="G9" s="35" t="s">
        <v>285</v>
      </c>
      <c r="H9" s="203">
        <f>+(PMT(H8,H7,H6,0)*-1)/10^7</f>
        <v>0.38715089194855945</v>
      </c>
      <c r="I9" s="201"/>
      <c r="J9" s="183"/>
      <c r="K9" s="183"/>
      <c r="L9" s="4"/>
      <c r="M9" s="4"/>
      <c r="N9" s="4"/>
      <c r="O9" s="4"/>
    </row>
    <row r="10" spans="2:15" ht="17.25">
      <c r="E10" s="32" t="s">
        <v>286</v>
      </c>
      <c r="H10" s="160"/>
      <c r="J10" s="200"/>
    </row>
    <row r="11" spans="2:15">
      <c r="B11" s="34">
        <f>B9+1</f>
        <v>5</v>
      </c>
      <c r="C11" s="4" t="s">
        <v>288</v>
      </c>
      <c r="H11" s="160"/>
    </row>
    <row r="13" spans="2:15" ht="45">
      <c r="B13" s="31" t="s">
        <v>289</v>
      </c>
      <c r="C13" s="31" t="s">
        <v>290</v>
      </c>
      <c r="D13" s="31" t="s">
        <v>291</v>
      </c>
      <c r="E13" s="31" t="s">
        <v>292</v>
      </c>
      <c r="F13" s="31" t="s">
        <v>293</v>
      </c>
      <c r="G13" s="31" t="s">
        <v>294</v>
      </c>
      <c r="L13" s="202"/>
    </row>
    <row r="14" spans="2:15" ht="15">
      <c r="B14" s="21">
        <v>2018</v>
      </c>
      <c r="C14" s="148">
        <v>36312000</v>
      </c>
      <c r="D14" s="204">
        <v>43413</v>
      </c>
      <c r="E14" s="149">
        <f>+(46414889-C14)</f>
        <v>10102889</v>
      </c>
      <c r="F14" s="148">
        <v>0</v>
      </c>
      <c r="G14" s="148">
        <f t="shared" ref="G14:G18" si="0">+C14-E14</f>
        <v>26209111</v>
      </c>
    </row>
    <row r="15" spans="2:15" ht="15">
      <c r="B15" s="21">
        <f>B14+1</f>
        <v>2019</v>
      </c>
      <c r="C15" s="148">
        <v>38127000</v>
      </c>
      <c r="D15" s="204">
        <v>43783</v>
      </c>
      <c r="E15" s="149">
        <f>+(46125684-C15)</f>
        <v>7998684</v>
      </c>
      <c r="F15" s="148">
        <v>0</v>
      </c>
      <c r="G15" s="148">
        <f t="shared" si="0"/>
        <v>30128316</v>
      </c>
      <c r="J15" s="205"/>
    </row>
    <row r="16" spans="2:15" ht="15">
      <c r="B16" s="21">
        <f>B15+1</f>
        <v>2020</v>
      </c>
      <c r="C16" s="148">
        <v>40034000</v>
      </c>
      <c r="D16" s="204">
        <v>44168</v>
      </c>
      <c r="E16" s="149">
        <f>42654841-C16</f>
        <v>2620841</v>
      </c>
      <c r="F16" s="148">
        <v>0</v>
      </c>
      <c r="G16" s="148">
        <f t="shared" si="0"/>
        <v>37413159</v>
      </c>
    </row>
    <row r="17" spans="2:12" ht="15">
      <c r="B17" s="21">
        <f>B16+1</f>
        <v>2021</v>
      </c>
      <c r="C17" s="148">
        <v>42035000</v>
      </c>
      <c r="D17" s="204">
        <v>44524</v>
      </c>
      <c r="E17" s="149">
        <f>43860685-C17</f>
        <v>1825685</v>
      </c>
      <c r="F17" s="148">
        <v>0</v>
      </c>
      <c r="G17" s="148">
        <f t="shared" si="0"/>
        <v>40209315</v>
      </c>
      <c r="I17" s="205"/>
      <c r="J17" s="205"/>
      <c r="K17" s="205"/>
    </row>
    <row r="18" spans="2:12">
      <c r="B18" s="21">
        <f>B17+1</f>
        <v>2022</v>
      </c>
      <c r="C18" s="148">
        <v>0</v>
      </c>
      <c r="D18" s="204">
        <v>45133</v>
      </c>
      <c r="E18" s="148">
        <v>0</v>
      </c>
      <c r="F18" s="148">
        <v>0</v>
      </c>
      <c r="G18" s="148">
        <f t="shared" si="0"/>
        <v>0</v>
      </c>
      <c r="I18" s="205"/>
      <c r="J18" s="205"/>
      <c r="K18" s="205"/>
      <c r="L18" s="205"/>
    </row>
    <row r="19" spans="2:12" ht="28.5">
      <c r="B19" s="152">
        <f>B18+1</f>
        <v>2023</v>
      </c>
      <c r="C19" s="148">
        <f>52530000+50030000</f>
        <v>102560000</v>
      </c>
      <c r="D19" s="207" t="s">
        <v>446</v>
      </c>
      <c r="E19" s="148">
        <f>2209790+2196022+966933+1161424+1362229+370675</f>
        <v>8267073</v>
      </c>
      <c r="F19" s="148">
        <v>0</v>
      </c>
      <c r="G19" s="148">
        <f>+C19-E19</f>
        <v>94292927</v>
      </c>
      <c r="J19" s="205"/>
    </row>
    <row r="20" spans="2:12" s="32" customFormat="1" ht="15">
      <c r="B20" s="153" t="s">
        <v>10</v>
      </c>
      <c r="C20" s="149">
        <f>SUM(C14:C19)</f>
        <v>259068000</v>
      </c>
      <c r="D20" s="149"/>
      <c r="E20" s="149">
        <f>SUM(E14:E19)</f>
        <v>30815172</v>
      </c>
      <c r="F20" s="149">
        <f>SUM(F14:F19)</f>
        <v>0</v>
      </c>
      <c r="G20" s="149">
        <f>SUM(G14:G19)</f>
        <v>228252828</v>
      </c>
      <c r="I20" s="206"/>
    </row>
    <row r="22" spans="2:12">
      <c r="B22" s="34">
        <f>B11+1</f>
        <v>6</v>
      </c>
      <c r="C22" s="4" t="s">
        <v>295</v>
      </c>
    </row>
    <row r="24" spans="2:12" ht="60">
      <c r="B24" s="31" t="s">
        <v>289</v>
      </c>
      <c r="C24" s="31" t="s">
        <v>290</v>
      </c>
      <c r="D24" s="31" t="s">
        <v>291</v>
      </c>
      <c r="E24" s="31" t="s">
        <v>296</v>
      </c>
      <c r="F24" s="31" t="s">
        <v>292</v>
      </c>
      <c r="G24" s="31" t="s">
        <v>293</v>
      </c>
      <c r="H24" s="31" t="s">
        <v>297</v>
      </c>
    </row>
    <row r="25" spans="2:12">
      <c r="B25" s="21">
        <v>1</v>
      </c>
      <c r="C25" s="148">
        <v>0</v>
      </c>
      <c r="D25" s="148">
        <v>0</v>
      </c>
      <c r="E25" s="148">
        <v>0</v>
      </c>
      <c r="F25" s="148">
        <v>0</v>
      </c>
      <c r="G25" s="148">
        <v>0</v>
      </c>
      <c r="H25" s="148">
        <v>0</v>
      </c>
    </row>
    <row r="26" spans="2:12">
      <c r="B26" s="21">
        <f>B25+1</f>
        <v>2</v>
      </c>
      <c r="C26" s="148">
        <v>0</v>
      </c>
      <c r="D26" s="148">
        <v>0</v>
      </c>
      <c r="E26" s="148">
        <v>0</v>
      </c>
      <c r="F26" s="148">
        <v>0</v>
      </c>
      <c r="G26" s="148">
        <v>0</v>
      </c>
      <c r="H26" s="148">
        <v>0</v>
      </c>
    </row>
    <row r="27" spans="2:12">
      <c r="B27" s="21">
        <f>B26+1</f>
        <v>3</v>
      </c>
      <c r="C27" s="148">
        <v>0</v>
      </c>
      <c r="D27" s="148">
        <v>0</v>
      </c>
      <c r="E27" s="148">
        <v>0</v>
      </c>
      <c r="F27" s="148">
        <v>0</v>
      </c>
      <c r="G27" s="148">
        <v>0</v>
      </c>
      <c r="H27" s="148">
        <v>0</v>
      </c>
    </row>
    <row r="28" spans="2:12">
      <c r="B28" s="21">
        <f>B27+1</f>
        <v>4</v>
      </c>
      <c r="C28" s="148">
        <v>0</v>
      </c>
      <c r="D28" s="148">
        <v>0</v>
      </c>
      <c r="E28" s="148">
        <v>0</v>
      </c>
      <c r="F28" s="148">
        <v>0</v>
      </c>
      <c r="G28" s="148">
        <v>0</v>
      </c>
      <c r="H28" s="148">
        <v>0</v>
      </c>
    </row>
    <row r="29" spans="2:12">
      <c r="B29" s="152">
        <f>B28+1</f>
        <v>5</v>
      </c>
      <c r="C29" s="148">
        <v>0</v>
      </c>
      <c r="D29" s="148">
        <v>0</v>
      </c>
      <c r="E29" s="148">
        <v>0</v>
      </c>
      <c r="F29" s="148">
        <v>0</v>
      </c>
      <c r="G29" s="148">
        <v>0</v>
      </c>
      <c r="H29" s="148">
        <v>0</v>
      </c>
    </row>
    <row r="30" spans="2:12">
      <c r="B30" s="152">
        <f>B29+1</f>
        <v>6</v>
      </c>
      <c r="C30" s="148">
        <v>0</v>
      </c>
      <c r="D30" s="148">
        <v>0</v>
      </c>
      <c r="E30" s="148">
        <v>0</v>
      </c>
      <c r="F30" s="148">
        <v>0</v>
      </c>
      <c r="G30" s="148">
        <v>0</v>
      </c>
      <c r="H30" s="148">
        <v>0</v>
      </c>
    </row>
    <row r="31" spans="2:12">
      <c r="B31" s="21" t="s">
        <v>10</v>
      </c>
      <c r="C31" s="148"/>
      <c r="D31" s="148"/>
      <c r="E31" s="148"/>
      <c r="F31" s="148"/>
      <c r="G31" s="148"/>
      <c r="H31" s="148"/>
    </row>
    <row r="33" spans="2:3">
      <c r="B33" s="4" t="s">
        <v>141</v>
      </c>
    </row>
    <row r="34" spans="2:3">
      <c r="B34" s="34">
        <v>1</v>
      </c>
      <c r="C34" s="4" t="s">
        <v>298</v>
      </c>
    </row>
  </sheetData>
  <pageMargins left="0.70866141732283472" right="0.70866141732283472" top="0.74803149606299213" bottom="0.74803149606299213" header="0.31496062992125984" footer="0.31496062992125984"/>
  <pageSetup paperSize="9" scale="83" orientation="landscape" r:id="rId1"/>
  <legacyDrawing r:id="rId2"/>
</worksheet>
</file>

<file path=xl/worksheets/sheet15.xml><?xml version="1.0" encoding="utf-8"?>
<worksheet xmlns="http://schemas.openxmlformats.org/spreadsheetml/2006/main" xmlns:r="http://schemas.openxmlformats.org/officeDocument/2006/relationships">
  <sheetPr>
    <pageSetUpPr fitToPage="1"/>
  </sheetPr>
  <dimension ref="B2:P17"/>
  <sheetViews>
    <sheetView showGridLines="0" view="pageBreakPreview" topLeftCell="C1" zoomScaleSheetLayoutView="100" workbookViewId="0">
      <selection activeCell="J15" sqref="J15"/>
    </sheetView>
  </sheetViews>
  <sheetFormatPr defaultRowHeight="14.25"/>
  <cols>
    <col min="1" max="1" width="9.140625" style="56"/>
    <col min="2" max="2" width="40.5703125" style="56" customWidth="1"/>
    <col min="3" max="3" width="25.140625" style="56" customWidth="1"/>
    <col min="4" max="4" width="8.5703125" style="56" customWidth="1"/>
    <col min="5" max="5" width="11.7109375" style="56" customWidth="1"/>
    <col min="6" max="6" width="9" style="56" customWidth="1"/>
    <col min="7" max="7" width="12.7109375" style="56" customWidth="1"/>
    <col min="8" max="8" width="11.7109375" style="56" customWidth="1"/>
    <col min="9" max="9" width="9.140625" style="56" customWidth="1"/>
    <col min="10" max="11" width="11" style="56" customWidth="1"/>
    <col min="12" max="16" width="10.85546875" style="56" customWidth="1"/>
    <col min="17" max="16384" width="9.140625" style="56"/>
  </cols>
  <sheetData>
    <row r="2" spans="2:16" ht="15">
      <c r="I2" s="147" t="s">
        <v>434</v>
      </c>
    </row>
    <row r="3" spans="2:16" ht="15">
      <c r="I3" s="147" t="s">
        <v>435</v>
      </c>
    </row>
    <row r="4" spans="2:16" ht="15">
      <c r="I4" s="35" t="s">
        <v>310</v>
      </c>
    </row>
    <row r="6" spans="2:16" ht="15" customHeight="1">
      <c r="B6" s="247" t="s">
        <v>18</v>
      </c>
      <c r="C6" s="247"/>
      <c r="D6" s="247" t="s">
        <v>305</v>
      </c>
      <c r="E6" s="220" t="s">
        <v>436</v>
      </c>
      <c r="F6" s="220"/>
      <c r="G6" s="220"/>
      <c r="H6" s="220" t="s">
        <v>427</v>
      </c>
      <c r="I6" s="220"/>
      <c r="J6" s="220"/>
      <c r="K6" s="220"/>
      <c r="L6" s="233" t="s">
        <v>130</v>
      </c>
      <c r="M6" s="233"/>
      <c r="N6" s="233"/>
      <c r="O6" s="233"/>
      <c r="P6" s="233"/>
    </row>
    <row r="7" spans="2:16" ht="45">
      <c r="B7" s="247"/>
      <c r="C7" s="247"/>
      <c r="D7" s="247"/>
      <c r="E7" s="19" t="s">
        <v>193</v>
      </c>
      <c r="F7" s="19" t="s">
        <v>140</v>
      </c>
      <c r="G7" s="19" t="s">
        <v>91</v>
      </c>
      <c r="H7" s="19" t="s">
        <v>193</v>
      </c>
      <c r="I7" s="19" t="s">
        <v>135</v>
      </c>
      <c r="J7" s="19" t="s">
        <v>136</v>
      </c>
      <c r="K7" s="19" t="s">
        <v>139</v>
      </c>
      <c r="L7" s="146" t="s">
        <v>429</v>
      </c>
      <c r="M7" s="146" t="s">
        <v>430</v>
      </c>
      <c r="N7" s="146" t="s">
        <v>431</v>
      </c>
      <c r="O7" s="146" t="s">
        <v>432</v>
      </c>
      <c r="P7" s="146" t="s">
        <v>433</v>
      </c>
    </row>
    <row r="8" spans="2:16" ht="15">
      <c r="B8" s="247"/>
      <c r="C8" s="247"/>
      <c r="D8" s="247"/>
      <c r="E8" s="19" t="s">
        <v>11</v>
      </c>
      <c r="F8" s="19" t="s">
        <v>13</v>
      </c>
      <c r="G8" s="19" t="s">
        <v>134</v>
      </c>
      <c r="H8" s="19" t="s">
        <v>11</v>
      </c>
      <c r="I8" s="19" t="s">
        <v>4</v>
      </c>
      <c r="J8" s="19" t="s">
        <v>6</v>
      </c>
      <c r="K8" s="19" t="s">
        <v>6</v>
      </c>
      <c r="L8" s="19" t="s">
        <v>9</v>
      </c>
      <c r="M8" s="19" t="s">
        <v>9</v>
      </c>
      <c r="N8" s="19" t="s">
        <v>9</v>
      </c>
      <c r="O8" s="19" t="s">
        <v>9</v>
      </c>
      <c r="P8" s="19" t="s">
        <v>9</v>
      </c>
    </row>
    <row r="9" spans="2:16">
      <c r="B9" s="61" t="s">
        <v>299</v>
      </c>
      <c r="C9" s="62" t="s">
        <v>439</v>
      </c>
      <c r="D9" s="122"/>
      <c r="E9" s="148">
        <v>0</v>
      </c>
      <c r="F9" s="148">
        <f>1186581347.33/2500000</f>
        <v>474.63253893199999</v>
      </c>
      <c r="G9" s="148">
        <v>0</v>
      </c>
      <c r="H9" s="148">
        <v>0</v>
      </c>
      <c r="I9" s="148">
        <f>280557149.29/1174960.59</f>
        <v>238.7800507334463</v>
      </c>
      <c r="J9" s="148">
        <f>3150*14%</f>
        <v>441.00000000000006</v>
      </c>
      <c r="K9" s="148">
        <f t="shared" ref="K9:K15" si="0">AVERAGE(I9:J9)</f>
        <v>339.89002536672319</v>
      </c>
      <c r="L9" s="148">
        <f>3150*14%*105%</f>
        <v>463.05000000000007</v>
      </c>
      <c r="M9" s="148">
        <f>+L9*105%</f>
        <v>486.2025000000001</v>
      </c>
      <c r="N9" s="148">
        <f>+M9*105%</f>
        <v>510.51262500000013</v>
      </c>
      <c r="O9" s="148">
        <f>+N9*105%</f>
        <v>536.03825625000013</v>
      </c>
      <c r="P9" s="148">
        <f>+O9*105%</f>
        <v>562.84016906250019</v>
      </c>
    </row>
    <row r="10" spans="2:16">
      <c r="B10" s="67" t="s">
        <v>300</v>
      </c>
      <c r="C10" s="62" t="s">
        <v>437</v>
      </c>
      <c r="D10" s="122"/>
      <c r="E10" s="148">
        <v>0</v>
      </c>
      <c r="F10" s="148">
        <f>+F9*10%</f>
        <v>47.463253893200005</v>
      </c>
      <c r="G10" s="148">
        <v>0</v>
      </c>
      <c r="H10" s="148">
        <v>0</v>
      </c>
      <c r="I10" s="148">
        <f>+I9*10%</f>
        <v>23.878005073344632</v>
      </c>
      <c r="J10" s="148">
        <f>+J9*10%</f>
        <v>44.100000000000009</v>
      </c>
      <c r="K10" s="148">
        <f t="shared" si="0"/>
        <v>33.989002536672317</v>
      </c>
      <c r="L10" s="148">
        <f t="shared" ref="L10:P10" si="1">+L9*10%</f>
        <v>46.305000000000007</v>
      </c>
      <c r="M10" s="148">
        <f t="shared" si="1"/>
        <v>48.620250000000013</v>
      </c>
      <c r="N10" s="148">
        <f t="shared" si="1"/>
        <v>51.051262500000014</v>
      </c>
      <c r="O10" s="148">
        <f t="shared" si="1"/>
        <v>53.603825625000013</v>
      </c>
      <c r="P10" s="148">
        <f t="shared" si="1"/>
        <v>56.284016906250024</v>
      </c>
    </row>
    <row r="11" spans="2:16">
      <c r="B11" s="67" t="s">
        <v>301</v>
      </c>
      <c r="C11" s="62" t="s">
        <v>440</v>
      </c>
      <c r="D11" s="122"/>
      <c r="E11" s="148">
        <v>0</v>
      </c>
      <c r="F11" s="148">
        <f>+F9*2%</f>
        <v>9.4926507786399998</v>
      </c>
      <c r="G11" s="148">
        <v>0</v>
      </c>
      <c r="H11" s="148">
        <v>0</v>
      </c>
      <c r="I11" s="148">
        <f>+I9*2%</f>
        <v>4.7756010146689265</v>
      </c>
      <c r="J11" s="148">
        <f>+J9*2%</f>
        <v>8.8200000000000021</v>
      </c>
      <c r="K11" s="148">
        <f t="shared" si="0"/>
        <v>6.7978005073344647</v>
      </c>
      <c r="L11" s="148">
        <f t="shared" ref="L11:P11" si="2">+L9*2%</f>
        <v>9.261000000000001</v>
      </c>
      <c r="M11" s="148">
        <f t="shared" si="2"/>
        <v>9.7240500000000019</v>
      </c>
      <c r="N11" s="148">
        <f t="shared" si="2"/>
        <v>10.210252500000003</v>
      </c>
      <c r="O11" s="148">
        <f t="shared" si="2"/>
        <v>10.720765125000003</v>
      </c>
      <c r="P11" s="148">
        <f t="shared" si="2"/>
        <v>11.256803381250004</v>
      </c>
    </row>
    <row r="12" spans="2:16">
      <c r="B12" s="61" t="s">
        <v>302</v>
      </c>
      <c r="C12" s="62" t="s">
        <v>192</v>
      </c>
      <c r="D12" s="123"/>
      <c r="E12" s="148">
        <v>0</v>
      </c>
      <c r="F12" s="148">
        <v>0</v>
      </c>
      <c r="G12" s="148">
        <v>0</v>
      </c>
      <c r="H12" s="148">
        <v>0</v>
      </c>
      <c r="I12" s="148">
        <v>0</v>
      </c>
      <c r="J12" s="148">
        <v>0</v>
      </c>
      <c r="K12" s="148">
        <f t="shared" si="0"/>
        <v>0</v>
      </c>
      <c r="L12" s="148">
        <v>0</v>
      </c>
      <c r="M12" s="148">
        <v>0</v>
      </c>
      <c r="N12" s="148">
        <v>0</v>
      </c>
      <c r="O12" s="148">
        <v>0</v>
      </c>
      <c r="P12" s="148">
        <v>0</v>
      </c>
    </row>
    <row r="13" spans="2:16" ht="28.5">
      <c r="B13" s="61" t="s">
        <v>303</v>
      </c>
      <c r="C13" s="209" t="s">
        <v>448</v>
      </c>
      <c r="D13" s="62"/>
      <c r="E13" s="148">
        <v>0</v>
      </c>
      <c r="F13" s="148">
        <f>+(F9*18%)+(F1A!G20*18%)</f>
        <v>103.43385700776</v>
      </c>
      <c r="G13" s="148">
        <v>0</v>
      </c>
      <c r="H13" s="148">
        <v>0</v>
      </c>
      <c r="I13" s="148">
        <f>+(I9*18%)+(F1A!J20*18%)</f>
        <v>60.980409132020334</v>
      </c>
      <c r="J13" s="148">
        <f>+(J9*18%)+(F1A!K20*18%)</f>
        <v>103.59</v>
      </c>
      <c r="K13" s="148">
        <f t="shared" si="0"/>
        <v>82.285204566010165</v>
      </c>
      <c r="L13" s="148">
        <f>+(L9*18%)+(F1A!M20*18%)</f>
        <v>108.76949999999999</v>
      </c>
      <c r="M13" s="148">
        <f>+(M9*18%)+(F1A!N20*18%)</f>
        <v>114.20797500000002</v>
      </c>
      <c r="N13" s="148">
        <f>+(N9*18%)+(F1A!O20*18%)</f>
        <v>119.91837375000001</v>
      </c>
      <c r="O13" s="148">
        <f>+(O9*18%)+(F1A!P20*18%)</f>
        <v>125.91429243750002</v>
      </c>
      <c r="P13" s="148">
        <f>+(P9*18%)+(F1A!Q20*18%)</f>
        <v>132.21000705937502</v>
      </c>
    </row>
    <row r="14" spans="2:16">
      <c r="B14" s="67" t="s">
        <v>438</v>
      </c>
      <c r="C14" s="62" t="s">
        <v>192</v>
      </c>
      <c r="D14" s="122"/>
      <c r="E14" s="148">
        <v>0</v>
      </c>
      <c r="F14" s="148">
        <v>20</v>
      </c>
      <c r="G14" s="148">
        <v>0</v>
      </c>
      <c r="H14" s="148">
        <v>0</v>
      </c>
      <c r="I14" s="148">
        <v>20</v>
      </c>
      <c r="J14" s="148">
        <v>20</v>
      </c>
      <c r="K14" s="148">
        <f t="shared" si="0"/>
        <v>20</v>
      </c>
      <c r="L14" s="148">
        <v>20</v>
      </c>
      <c r="M14" s="148">
        <v>20</v>
      </c>
      <c r="N14" s="148">
        <v>20</v>
      </c>
      <c r="O14" s="148">
        <v>20</v>
      </c>
      <c r="P14" s="148">
        <v>20</v>
      </c>
    </row>
    <row r="15" spans="2:16" ht="15">
      <c r="B15" s="159" t="s">
        <v>42</v>
      </c>
      <c r="C15" s="62" t="s">
        <v>192</v>
      </c>
      <c r="D15" s="28"/>
      <c r="E15" s="155">
        <f t="shared" ref="E15:P15" si="3">SUM(E9:E14)</f>
        <v>0</v>
      </c>
      <c r="F15" s="155">
        <f>SUM(F9:F14)</f>
        <v>655.02230061160003</v>
      </c>
      <c r="G15" s="155">
        <f t="shared" si="3"/>
        <v>0</v>
      </c>
      <c r="H15" s="155">
        <f t="shared" si="3"/>
        <v>0</v>
      </c>
      <c r="I15" s="155">
        <f t="shared" si="3"/>
        <v>348.41406595348019</v>
      </c>
      <c r="J15" s="155">
        <f t="shared" si="3"/>
        <v>617.5100000000001</v>
      </c>
      <c r="K15" s="155">
        <f t="shared" si="0"/>
        <v>482.96203297674015</v>
      </c>
      <c r="L15" s="155">
        <f t="shared" si="3"/>
        <v>647.38550000000009</v>
      </c>
      <c r="M15" s="155">
        <f t="shared" si="3"/>
        <v>678.75477500000022</v>
      </c>
      <c r="N15" s="155">
        <f t="shared" si="3"/>
        <v>711.69251375000022</v>
      </c>
      <c r="O15" s="155">
        <f t="shared" si="3"/>
        <v>746.27713943750018</v>
      </c>
      <c r="P15" s="155">
        <f t="shared" si="3"/>
        <v>782.59099640937529</v>
      </c>
    </row>
    <row r="16" spans="2:16">
      <c r="B16" s="56" t="s">
        <v>141</v>
      </c>
    </row>
    <row r="17" spans="2:2">
      <c r="B17" s="56" t="s">
        <v>304</v>
      </c>
    </row>
  </sheetData>
  <mergeCells count="5">
    <mergeCell ref="E6:G6"/>
    <mergeCell ref="H6:K6"/>
    <mergeCell ref="L6:P6"/>
    <mergeCell ref="B6:C8"/>
    <mergeCell ref="D6:D8"/>
  </mergeCells>
  <pageMargins left="0.70866141732283472" right="0.70866141732283472" top="0.74803149606299213" bottom="0.74803149606299213" header="0.31496062992125984" footer="0.31496062992125984"/>
  <pageSetup paperSize="9" scale="65" orientation="landscape" r:id="rId1"/>
</worksheet>
</file>

<file path=xl/worksheets/sheet16.xml><?xml version="1.0" encoding="utf-8"?>
<worksheet xmlns="http://schemas.openxmlformats.org/spreadsheetml/2006/main" xmlns:r="http://schemas.openxmlformats.org/officeDocument/2006/relationships">
  <dimension ref="B2:F42"/>
  <sheetViews>
    <sheetView showGridLines="0" workbookViewId="0">
      <selection activeCell="A15" sqref="A15"/>
    </sheetView>
  </sheetViews>
  <sheetFormatPr defaultRowHeight="14.25"/>
  <cols>
    <col min="1" max="1" width="9.140625" style="56"/>
    <col min="2" max="3" width="9.5703125" style="56" customWidth="1"/>
    <col min="4" max="4" width="34.5703125" style="56" customWidth="1"/>
    <col min="5" max="5" width="37.85546875" style="56" customWidth="1"/>
    <col min="6" max="6" width="21.85546875" style="56" customWidth="1"/>
    <col min="7" max="16384" width="9.140625" style="56"/>
  </cols>
  <sheetData>
    <row r="2" spans="2:6" ht="15">
      <c r="E2" s="147" t="s">
        <v>434</v>
      </c>
    </row>
    <row r="3" spans="2:6" ht="15">
      <c r="E3" s="147" t="s">
        <v>435</v>
      </c>
    </row>
    <row r="4" spans="2:6" ht="15">
      <c r="E4" s="35" t="s">
        <v>416</v>
      </c>
    </row>
    <row r="6" spans="2:6" ht="15">
      <c r="B6" s="69" t="s">
        <v>311</v>
      </c>
      <c r="C6" s="255" t="s">
        <v>312</v>
      </c>
      <c r="D6" s="255"/>
      <c r="E6" s="255"/>
      <c r="F6" s="59" t="s">
        <v>328</v>
      </c>
    </row>
    <row r="7" spans="2:6">
      <c r="B7" s="124">
        <v>1</v>
      </c>
      <c r="C7" s="253" t="s">
        <v>313</v>
      </c>
      <c r="D7" s="254"/>
      <c r="E7" s="254"/>
      <c r="F7" s="28"/>
    </row>
    <row r="8" spans="2:6">
      <c r="B8" s="124">
        <v>2</v>
      </c>
      <c r="C8" s="253" t="s">
        <v>314</v>
      </c>
      <c r="D8" s="253"/>
      <c r="E8" s="253"/>
      <c r="F8" s="28"/>
    </row>
    <row r="9" spans="2:6">
      <c r="B9" s="124">
        <v>3</v>
      </c>
      <c r="C9" s="253" t="s">
        <v>315</v>
      </c>
      <c r="D9" s="253"/>
      <c r="E9" s="253"/>
      <c r="F9" s="28"/>
    </row>
    <row r="10" spans="2:6">
      <c r="B10" s="124">
        <v>4</v>
      </c>
      <c r="C10" s="253" t="s">
        <v>316</v>
      </c>
      <c r="D10" s="253"/>
      <c r="E10" s="253"/>
      <c r="F10" s="28"/>
    </row>
    <row r="11" spans="2:6">
      <c r="B11" s="124">
        <v>5</v>
      </c>
      <c r="C11" s="253" t="s">
        <v>317</v>
      </c>
      <c r="D11" s="253"/>
      <c r="E11" s="253"/>
      <c r="F11" s="28"/>
    </row>
    <row r="12" spans="2:6">
      <c r="B12" s="124">
        <v>6</v>
      </c>
      <c r="C12" s="253" t="s">
        <v>318</v>
      </c>
      <c r="D12" s="253"/>
      <c r="E12" s="253"/>
      <c r="F12" s="28"/>
    </row>
    <row r="13" spans="2:6">
      <c r="B13" s="124">
        <v>7</v>
      </c>
      <c r="C13" s="253" t="s">
        <v>319</v>
      </c>
      <c r="D13" s="253"/>
      <c r="E13" s="253"/>
      <c r="F13" s="28"/>
    </row>
    <row r="14" spans="2:6">
      <c r="B14" s="124">
        <v>8</v>
      </c>
      <c r="C14" s="253" t="s">
        <v>320</v>
      </c>
      <c r="D14" s="253"/>
      <c r="E14" s="253"/>
      <c r="F14" s="28"/>
    </row>
    <row r="15" spans="2:6">
      <c r="B15" s="124">
        <v>9</v>
      </c>
      <c r="C15" s="253" t="s">
        <v>321</v>
      </c>
      <c r="D15" s="253"/>
      <c r="E15" s="253"/>
      <c r="F15" s="28"/>
    </row>
    <row r="16" spans="2:6">
      <c r="B16" s="124">
        <v>10</v>
      </c>
      <c r="C16" s="253" t="s">
        <v>322</v>
      </c>
      <c r="D16" s="253"/>
      <c r="E16" s="253"/>
      <c r="F16" s="28"/>
    </row>
    <row r="17" spans="2:6">
      <c r="B17" s="124">
        <v>11</v>
      </c>
      <c r="C17" s="253" t="s">
        <v>323</v>
      </c>
      <c r="D17" s="253"/>
      <c r="E17" s="253"/>
      <c r="F17" s="28"/>
    </row>
    <row r="18" spans="2:6">
      <c r="B18" s="124">
        <v>12</v>
      </c>
      <c r="C18" s="253" t="s">
        <v>324</v>
      </c>
      <c r="D18" s="253"/>
      <c r="E18" s="253"/>
      <c r="F18" s="28"/>
    </row>
    <row r="19" spans="2:6">
      <c r="B19" s="124">
        <v>13</v>
      </c>
      <c r="C19" s="253" t="s">
        <v>329</v>
      </c>
      <c r="D19" s="254"/>
      <c r="E19" s="254"/>
      <c r="F19" s="28"/>
    </row>
    <row r="20" spans="2:6">
      <c r="B20" s="124">
        <v>14</v>
      </c>
      <c r="C20" s="253" t="s">
        <v>325</v>
      </c>
      <c r="D20" s="253"/>
      <c r="E20" s="253"/>
      <c r="F20" s="28"/>
    </row>
    <row r="21" spans="2:6">
      <c r="B21" s="124">
        <v>15</v>
      </c>
      <c r="C21" s="253" t="s">
        <v>326</v>
      </c>
      <c r="D21" s="253"/>
      <c r="E21" s="253"/>
      <c r="F21" s="28"/>
    </row>
    <row r="22" spans="2:6">
      <c r="B22" s="124">
        <v>16</v>
      </c>
      <c r="C22" s="253" t="s">
        <v>327</v>
      </c>
      <c r="D22" s="253"/>
      <c r="E22" s="253"/>
      <c r="F22" s="28"/>
    </row>
    <row r="24" spans="2:6" ht="15" customHeight="1">
      <c r="B24" s="250" t="s">
        <v>331</v>
      </c>
      <c r="C24" s="251"/>
      <c r="D24" s="251"/>
      <c r="E24" s="251"/>
      <c r="F24" s="252"/>
    </row>
    <row r="25" spans="2:6" ht="32.25" customHeight="1">
      <c r="B25" s="250" t="s">
        <v>330</v>
      </c>
      <c r="C25" s="252"/>
      <c r="D25" s="69" t="s">
        <v>332</v>
      </c>
      <c r="E25" s="69" t="s">
        <v>333</v>
      </c>
      <c r="F25" s="69" t="s">
        <v>334</v>
      </c>
    </row>
    <row r="26" spans="2:6">
      <c r="B26" s="248" t="s">
        <v>132</v>
      </c>
      <c r="C26" s="249"/>
      <c r="D26" s="64"/>
      <c r="E26" s="125"/>
      <c r="F26" s="125"/>
    </row>
    <row r="27" spans="2:6">
      <c r="B27" s="248" t="s">
        <v>131</v>
      </c>
      <c r="C27" s="249"/>
      <c r="D27" s="64"/>
      <c r="E27" s="125"/>
      <c r="F27" s="125"/>
    </row>
    <row r="28" spans="2:6" ht="14.25" customHeight="1">
      <c r="B28" s="248" t="s">
        <v>147</v>
      </c>
      <c r="C28" s="249"/>
      <c r="D28" s="64"/>
      <c r="E28" s="125"/>
      <c r="F28" s="125"/>
    </row>
    <row r="29" spans="2:6">
      <c r="B29" s="248" t="s">
        <v>148</v>
      </c>
      <c r="C29" s="249"/>
      <c r="D29" s="64"/>
      <c r="E29" s="125"/>
      <c r="F29" s="125"/>
    </row>
    <row r="30" spans="2:6">
      <c r="B30" s="248" t="s">
        <v>149</v>
      </c>
      <c r="C30" s="249"/>
      <c r="D30" s="64"/>
      <c r="E30" s="125"/>
      <c r="F30" s="125"/>
    </row>
    <row r="31" spans="2:6">
      <c r="B31" s="248" t="s">
        <v>150</v>
      </c>
      <c r="C31" s="249"/>
      <c r="D31" s="64"/>
      <c r="E31" s="125"/>
      <c r="F31" s="125"/>
    </row>
    <row r="32" spans="2:6">
      <c r="B32" s="248" t="s">
        <v>151</v>
      </c>
      <c r="C32" s="249"/>
      <c r="D32" s="64"/>
      <c r="E32" s="125"/>
      <c r="F32" s="125"/>
    </row>
    <row r="34" spans="2:6" ht="15">
      <c r="B34" s="250" t="s">
        <v>335</v>
      </c>
      <c r="C34" s="251"/>
      <c r="D34" s="251"/>
      <c r="E34" s="251"/>
      <c r="F34" s="252"/>
    </row>
    <row r="35" spans="2:6" ht="32.25">
      <c r="B35" s="250" t="s">
        <v>330</v>
      </c>
      <c r="C35" s="252"/>
      <c r="D35" s="69" t="s">
        <v>332</v>
      </c>
      <c r="E35" s="69" t="s">
        <v>333</v>
      </c>
      <c r="F35" s="69" t="s">
        <v>334</v>
      </c>
    </row>
    <row r="36" spans="2:6">
      <c r="B36" s="248" t="s">
        <v>132</v>
      </c>
      <c r="C36" s="249"/>
      <c r="D36" s="64"/>
      <c r="E36" s="125"/>
      <c r="F36" s="125"/>
    </row>
    <row r="37" spans="2:6">
      <c r="B37" s="248" t="s">
        <v>131</v>
      </c>
      <c r="C37" s="249"/>
      <c r="D37" s="64"/>
      <c r="E37" s="125"/>
      <c r="F37" s="125"/>
    </row>
    <row r="38" spans="2:6">
      <c r="B38" s="248" t="s">
        <v>147</v>
      </c>
      <c r="C38" s="249"/>
      <c r="D38" s="64"/>
      <c r="E38" s="125"/>
      <c r="F38" s="125"/>
    </row>
    <row r="39" spans="2:6">
      <c r="B39" s="248" t="s">
        <v>148</v>
      </c>
      <c r="C39" s="249"/>
      <c r="D39" s="64"/>
      <c r="E39" s="125"/>
      <c r="F39" s="125"/>
    </row>
    <row r="40" spans="2:6">
      <c r="B40" s="248" t="s">
        <v>149</v>
      </c>
      <c r="C40" s="249"/>
      <c r="D40" s="64"/>
      <c r="E40" s="125"/>
      <c r="F40" s="125"/>
    </row>
    <row r="41" spans="2:6">
      <c r="B41" s="248" t="s">
        <v>150</v>
      </c>
      <c r="C41" s="249"/>
      <c r="D41" s="64"/>
      <c r="E41" s="125"/>
      <c r="F41" s="125"/>
    </row>
    <row r="42" spans="2:6">
      <c r="B42" s="248" t="s">
        <v>151</v>
      </c>
      <c r="C42" s="249"/>
      <c r="D42" s="64"/>
      <c r="E42" s="125"/>
      <c r="F42" s="125"/>
    </row>
  </sheetData>
  <mergeCells count="35">
    <mergeCell ref="C11:E11"/>
    <mergeCell ref="C6:E6"/>
    <mergeCell ref="C7:E7"/>
    <mergeCell ref="C8:E8"/>
    <mergeCell ref="C9:E9"/>
    <mergeCell ref="C10:E10"/>
    <mergeCell ref="B24:F24"/>
    <mergeCell ref="C12:E12"/>
    <mergeCell ref="C13:E13"/>
    <mergeCell ref="C14:E14"/>
    <mergeCell ref="C15:E15"/>
    <mergeCell ref="C16:E16"/>
    <mergeCell ref="C17:E17"/>
    <mergeCell ref="C18:E18"/>
    <mergeCell ref="C19:E19"/>
    <mergeCell ref="C20:E20"/>
    <mergeCell ref="C21:E21"/>
    <mergeCell ref="C22:E22"/>
    <mergeCell ref="B25:C25"/>
    <mergeCell ref="B26:C26"/>
    <mergeCell ref="B27:C27"/>
    <mergeCell ref="B28:C28"/>
    <mergeCell ref="B29:C29"/>
    <mergeCell ref="B42:C42"/>
    <mergeCell ref="B30:C30"/>
    <mergeCell ref="B31:C31"/>
    <mergeCell ref="B32:C32"/>
    <mergeCell ref="B34:F34"/>
    <mergeCell ref="B35:C35"/>
    <mergeCell ref="B36:C36"/>
    <mergeCell ref="B37:C37"/>
    <mergeCell ref="B38:C38"/>
    <mergeCell ref="B39:C39"/>
    <mergeCell ref="B40:C40"/>
    <mergeCell ref="B41:C41"/>
  </mergeCells>
  <pageMargins left="0.7" right="0.7" top="0.75" bottom="0.75" header="0.3" footer="0.3"/>
</worksheet>
</file>

<file path=xl/worksheets/sheet17.xml><?xml version="1.0" encoding="utf-8"?>
<worksheet xmlns="http://schemas.openxmlformats.org/spreadsheetml/2006/main" xmlns:r="http://schemas.openxmlformats.org/officeDocument/2006/relationships">
  <dimension ref="B2:I63"/>
  <sheetViews>
    <sheetView showGridLines="0" zoomScale="80" zoomScaleNormal="80" workbookViewId="0">
      <selection activeCell="F2" sqref="F2:F3"/>
    </sheetView>
  </sheetViews>
  <sheetFormatPr defaultRowHeight="14.25"/>
  <cols>
    <col min="1" max="1" width="9.140625" style="56"/>
    <col min="2" max="2" width="6.7109375" style="56" customWidth="1"/>
    <col min="3" max="3" width="42" style="56" customWidth="1"/>
    <col min="4" max="9" width="21.5703125" style="56" customWidth="1"/>
    <col min="10" max="16384" width="9.140625" style="56"/>
  </cols>
  <sheetData>
    <row r="2" spans="2:9" ht="15">
      <c r="F2" s="147" t="s">
        <v>434</v>
      </c>
    </row>
    <row r="3" spans="2:9" ht="15">
      <c r="F3" s="147" t="s">
        <v>435</v>
      </c>
    </row>
    <row r="4" spans="2:9" ht="15">
      <c r="F4" s="35" t="s">
        <v>415</v>
      </c>
    </row>
    <row r="5" spans="2:9" ht="15">
      <c r="E5" s="24"/>
    </row>
    <row r="6" spans="2:9" ht="15">
      <c r="I6" s="133" t="s">
        <v>5</v>
      </c>
    </row>
    <row r="7" spans="2:9" ht="105">
      <c r="B7" s="256" t="s">
        <v>385</v>
      </c>
      <c r="C7" s="255" t="s">
        <v>337</v>
      </c>
      <c r="D7" s="257" t="s">
        <v>338</v>
      </c>
      <c r="E7" s="125" t="s">
        <v>386</v>
      </c>
      <c r="F7" s="255" t="s">
        <v>339</v>
      </c>
      <c r="G7" s="255" t="s">
        <v>340</v>
      </c>
      <c r="H7" s="134" t="s">
        <v>341</v>
      </c>
      <c r="I7" s="255" t="s">
        <v>342</v>
      </c>
    </row>
    <row r="8" spans="2:9" ht="15">
      <c r="B8" s="256"/>
      <c r="C8" s="255"/>
      <c r="D8" s="258"/>
      <c r="E8" s="69" t="s">
        <v>343</v>
      </c>
      <c r="F8" s="255"/>
      <c r="G8" s="255"/>
      <c r="H8" s="135"/>
      <c r="I8" s="255"/>
    </row>
    <row r="9" spans="2:9" ht="15">
      <c r="B9" s="126">
        <v>1</v>
      </c>
      <c r="C9" s="126">
        <v>2</v>
      </c>
      <c r="D9" s="126">
        <v>3</v>
      </c>
      <c r="E9" s="126">
        <v>4</v>
      </c>
      <c r="F9" s="126">
        <v>5</v>
      </c>
      <c r="G9" s="126">
        <v>6</v>
      </c>
      <c r="H9" s="126">
        <v>7</v>
      </c>
      <c r="I9" s="126">
        <v>8</v>
      </c>
    </row>
    <row r="10" spans="2:9" ht="15">
      <c r="B10" s="126">
        <v>1</v>
      </c>
      <c r="C10" s="70" t="s">
        <v>344</v>
      </c>
      <c r="D10" s="127"/>
      <c r="E10" s="127"/>
      <c r="F10" s="127"/>
      <c r="G10" s="127"/>
      <c r="H10" s="127"/>
      <c r="I10" s="127"/>
    </row>
    <row r="11" spans="2:9" ht="15">
      <c r="B11" s="128">
        <v>1.1000000000000001</v>
      </c>
      <c r="C11" s="70" t="s">
        <v>345</v>
      </c>
      <c r="D11" s="127"/>
      <c r="E11" s="127"/>
      <c r="F11" s="127"/>
      <c r="G11" s="127"/>
      <c r="H11" s="127"/>
      <c r="I11" s="127"/>
    </row>
    <row r="12" spans="2:9">
      <c r="B12" s="129" t="s">
        <v>346</v>
      </c>
      <c r="C12" s="73" t="s">
        <v>347</v>
      </c>
      <c r="D12" s="127"/>
      <c r="E12" s="127"/>
      <c r="F12" s="127"/>
      <c r="G12" s="127"/>
      <c r="H12" s="127"/>
      <c r="I12" s="127"/>
    </row>
    <row r="13" spans="2:9">
      <c r="B13" s="129" t="s">
        <v>348</v>
      </c>
      <c r="C13" s="73" t="s">
        <v>349</v>
      </c>
      <c r="D13" s="127"/>
      <c r="E13" s="127"/>
      <c r="F13" s="127"/>
      <c r="G13" s="127"/>
      <c r="H13" s="127"/>
      <c r="I13" s="127"/>
    </row>
    <row r="14" spans="2:9">
      <c r="B14" s="129" t="s">
        <v>350</v>
      </c>
      <c r="C14" s="73" t="s">
        <v>351</v>
      </c>
      <c r="D14" s="127"/>
      <c r="E14" s="127"/>
      <c r="F14" s="127"/>
      <c r="G14" s="127"/>
      <c r="H14" s="127"/>
      <c r="I14" s="127"/>
    </row>
    <row r="15" spans="2:9" ht="15">
      <c r="B15" s="128">
        <v>1.2</v>
      </c>
      <c r="C15" s="70" t="s">
        <v>352</v>
      </c>
      <c r="D15" s="127"/>
      <c r="E15" s="127"/>
      <c r="F15" s="127"/>
      <c r="G15" s="127"/>
      <c r="H15" s="127"/>
      <c r="I15" s="127"/>
    </row>
    <row r="16" spans="2:9">
      <c r="B16" s="129" t="s">
        <v>353</v>
      </c>
      <c r="C16" s="73" t="s">
        <v>354</v>
      </c>
      <c r="D16" s="127"/>
      <c r="E16" s="127"/>
      <c r="F16" s="127"/>
      <c r="G16" s="127"/>
      <c r="H16" s="127"/>
      <c r="I16" s="127"/>
    </row>
    <row r="17" spans="2:9">
      <c r="B17" s="129" t="s">
        <v>355</v>
      </c>
      <c r="C17" s="73" t="s">
        <v>356</v>
      </c>
      <c r="D17" s="127"/>
      <c r="E17" s="127"/>
      <c r="F17" s="127"/>
      <c r="G17" s="127"/>
      <c r="H17" s="127"/>
      <c r="I17" s="127"/>
    </row>
    <row r="18" spans="2:9" ht="30">
      <c r="B18" s="128">
        <v>1.3</v>
      </c>
      <c r="C18" s="70" t="s">
        <v>357</v>
      </c>
      <c r="D18" s="127"/>
      <c r="E18" s="127"/>
      <c r="F18" s="127"/>
      <c r="G18" s="127"/>
      <c r="H18" s="127"/>
      <c r="I18" s="127"/>
    </row>
    <row r="19" spans="2:9" ht="15">
      <c r="B19" s="128"/>
      <c r="C19" s="73" t="s">
        <v>38</v>
      </c>
      <c r="D19" s="127"/>
      <c r="E19" s="127"/>
      <c r="F19" s="127"/>
      <c r="G19" s="127"/>
      <c r="H19" s="127"/>
      <c r="I19" s="127"/>
    </row>
    <row r="20" spans="2:9" ht="15">
      <c r="B20" s="130"/>
      <c r="C20" s="70" t="s">
        <v>358</v>
      </c>
      <c r="D20" s="127"/>
      <c r="E20" s="127"/>
      <c r="F20" s="127"/>
      <c r="G20" s="127"/>
      <c r="H20" s="127"/>
      <c r="I20" s="127"/>
    </row>
    <row r="21" spans="2:9" ht="15">
      <c r="B21" s="126">
        <v>2</v>
      </c>
      <c r="C21" s="70" t="s">
        <v>359</v>
      </c>
      <c r="D21" s="127"/>
      <c r="E21" s="127"/>
      <c r="F21" s="127"/>
      <c r="G21" s="127"/>
      <c r="H21" s="127"/>
      <c r="I21" s="127"/>
    </row>
    <row r="22" spans="2:9">
      <c r="B22" s="129">
        <v>2.1</v>
      </c>
      <c r="C22" s="73" t="s">
        <v>57</v>
      </c>
      <c r="D22" s="127"/>
      <c r="E22" s="127"/>
      <c r="F22" s="127"/>
      <c r="G22" s="127"/>
      <c r="H22" s="127"/>
      <c r="I22" s="127"/>
    </row>
    <row r="23" spans="2:9">
      <c r="B23" s="129">
        <v>2.2000000000000002</v>
      </c>
      <c r="C23" s="73" t="s">
        <v>360</v>
      </c>
      <c r="D23" s="127"/>
      <c r="E23" s="127"/>
      <c r="F23" s="127"/>
      <c r="G23" s="127"/>
      <c r="H23" s="127"/>
      <c r="I23" s="127"/>
    </row>
    <row r="24" spans="2:9" ht="15">
      <c r="B24" s="128">
        <v>2.2999999999999998</v>
      </c>
      <c r="C24" s="73" t="s">
        <v>361</v>
      </c>
      <c r="D24" s="127"/>
      <c r="E24" s="127"/>
      <c r="F24" s="127"/>
      <c r="G24" s="127"/>
      <c r="H24" s="127"/>
      <c r="I24" s="127"/>
    </row>
    <row r="25" spans="2:9">
      <c r="B25" s="129">
        <v>2.4</v>
      </c>
      <c r="C25" s="73" t="s">
        <v>362</v>
      </c>
      <c r="D25" s="127"/>
      <c r="E25" s="127"/>
      <c r="F25" s="127"/>
      <c r="G25" s="127"/>
      <c r="H25" s="127"/>
      <c r="I25" s="127"/>
    </row>
    <row r="26" spans="2:9" ht="15">
      <c r="B26" s="130"/>
      <c r="C26" s="70" t="s">
        <v>55</v>
      </c>
      <c r="D26" s="127"/>
      <c r="E26" s="127"/>
      <c r="F26" s="127"/>
      <c r="G26" s="127"/>
      <c r="H26" s="127"/>
      <c r="I26" s="127"/>
    </row>
    <row r="27" spans="2:9" ht="15">
      <c r="B27" s="124">
        <v>3</v>
      </c>
      <c r="C27" s="70" t="s">
        <v>39</v>
      </c>
      <c r="D27" s="127"/>
      <c r="E27" s="127"/>
      <c r="F27" s="127"/>
      <c r="G27" s="127"/>
      <c r="H27" s="127"/>
      <c r="I27" s="127"/>
    </row>
    <row r="28" spans="2:9">
      <c r="B28" s="129">
        <v>3.1</v>
      </c>
      <c r="C28" s="73" t="s">
        <v>363</v>
      </c>
      <c r="D28" s="127"/>
      <c r="E28" s="127"/>
      <c r="F28" s="127"/>
      <c r="G28" s="127"/>
      <c r="H28" s="127"/>
      <c r="I28" s="127"/>
    </row>
    <row r="29" spans="2:9">
      <c r="B29" s="129">
        <v>3.2</v>
      </c>
      <c r="C29" s="73" t="s">
        <v>364</v>
      </c>
      <c r="D29" s="127"/>
      <c r="E29" s="127"/>
      <c r="F29" s="127"/>
      <c r="G29" s="127"/>
      <c r="H29" s="127"/>
      <c r="I29" s="127"/>
    </row>
    <row r="30" spans="2:9">
      <c r="B30" s="129">
        <v>3.3</v>
      </c>
      <c r="C30" s="73" t="s">
        <v>365</v>
      </c>
      <c r="D30" s="127"/>
      <c r="E30" s="127"/>
      <c r="F30" s="127"/>
      <c r="G30" s="127"/>
      <c r="H30" s="127"/>
      <c r="I30" s="127"/>
    </row>
    <row r="31" spans="2:9" ht="15">
      <c r="B31" s="130"/>
      <c r="C31" s="70" t="s">
        <v>56</v>
      </c>
      <c r="D31" s="127"/>
      <c r="E31" s="127"/>
      <c r="F31" s="127"/>
      <c r="G31" s="127"/>
      <c r="H31" s="127"/>
      <c r="I31" s="127"/>
    </row>
    <row r="32" spans="2:9">
      <c r="B32" s="124">
        <v>4</v>
      </c>
      <c r="C32" s="73" t="s">
        <v>366</v>
      </c>
      <c r="D32" s="127"/>
      <c r="E32" s="127"/>
      <c r="F32" s="127"/>
      <c r="G32" s="127"/>
      <c r="H32" s="127"/>
      <c r="I32" s="127"/>
    </row>
    <row r="33" spans="2:9">
      <c r="B33" s="129">
        <v>4.0999999999999996</v>
      </c>
      <c r="C33" s="73" t="s">
        <v>367</v>
      </c>
      <c r="D33" s="127"/>
      <c r="E33" s="127"/>
      <c r="F33" s="127"/>
      <c r="G33" s="127"/>
      <c r="H33" s="127"/>
      <c r="I33" s="127"/>
    </row>
    <row r="34" spans="2:9" ht="15">
      <c r="B34" s="130">
        <v>3</v>
      </c>
      <c r="C34" s="70" t="s">
        <v>368</v>
      </c>
      <c r="D34" s="127"/>
      <c r="E34" s="127"/>
      <c r="F34" s="127"/>
      <c r="G34" s="127"/>
      <c r="H34" s="127"/>
      <c r="I34" s="127"/>
    </row>
    <row r="35" spans="2:9">
      <c r="B35" s="124">
        <v>5</v>
      </c>
      <c r="C35" s="73" t="s">
        <v>40</v>
      </c>
      <c r="D35" s="127"/>
      <c r="E35" s="127"/>
      <c r="F35" s="127"/>
      <c r="G35" s="127"/>
      <c r="H35" s="127"/>
      <c r="I35" s="127"/>
    </row>
    <row r="36" spans="2:9">
      <c r="B36" s="129">
        <v>5.0999999999999996</v>
      </c>
      <c r="C36" s="73" t="s">
        <v>369</v>
      </c>
      <c r="D36" s="127"/>
      <c r="E36" s="127"/>
      <c r="F36" s="127"/>
      <c r="G36" s="127"/>
      <c r="H36" s="127"/>
      <c r="I36" s="127"/>
    </row>
    <row r="37" spans="2:9">
      <c r="B37" s="129">
        <v>5.2</v>
      </c>
      <c r="C37" s="73" t="s">
        <v>370</v>
      </c>
      <c r="D37" s="127"/>
      <c r="E37" s="127"/>
      <c r="F37" s="127"/>
      <c r="G37" s="127"/>
      <c r="H37" s="127"/>
      <c r="I37" s="127"/>
    </row>
    <row r="38" spans="2:9">
      <c r="B38" s="129">
        <v>5.3</v>
      </c>
      <c r="C38" s="73" t="s">
        <v>371</v>
      </c>
      <c r="D38" s="127"/>
      <c r="E38" s="127"/>
      <c r="F38" s="127"/>
      <c r="G38" s="127"/>
      <c r="H38" s="127"/>
      <c r="I38" s="127"/>
    </row>
    <row r="39" spans="2:9">
      <c r="B39" s="129">
        <v>5.4</v>
      </c>
      <c r="C39" s="73" t="s">
        <v>372</v>
      </c>
      <c r="D39" s="127"/>
      <c r="E39" s="127"/>
      <c r="F39" s="127"/>
      <c r="G39" s="127"/>
      <c r="H39" s="127"/>
      <c r="I39" s="127"/>
    </row>
    <row r="40" spans="2:9" ht="15">
      <c r="B40" s="130"/>
      <c r="C40" s="70" t="s">
        <v>373</v>
      </c>
      <c r="D40" s="127"/>
      <c r="E40" s="127"/>
      <c r="F40" s="127"/>
      <c r="G40" s="127"/>
      <c r="H40" s="127"/>
      <c r="I40" s="127"/>
    </row>
    <row r="41" spans="2:9" ht="15">
      <c r="B41" s="124">
        <v>6</v>
      </c>
      <c r="C41" s="70" t="s">
        <v>58</v>
      </c>
      <c r="D41" s="127"/>
      <c r="E41" s="127"/>
      <c r="F41" s="127"/>
      <c r="G41" s="127"/>
      <c r="H41" s="127"/>
      <c r="I41" s="127"/>
    </row>
    <row r="42" spans="2:9" ht="28.5">
      <c r="B42" s="129">
        <v>6.1</v>
      </c>
      <c r="C42" s="73" t="s">
        <v>374</v>
      </c>
      <c r="D42" s="127"/>
      <c r="E42" s="127"/>
      <c r="F42" s="127"/>
      <c r="G42" s="127"/>
      <c r="H42" s="127"/>
      <c r="I42" s="127"/>
    </row>
    <row r="43" spans="2:9">
      <c r="B43" s="129">
        <v>6.2</v>
      </c>
      <c r="C43" s="73" t="s">
        <v>375</v>
      </c>
      <c r="D43" s="127"/>
      <c r="E43" s="127"/>
      <c r="F43" s="127"/>
      <c r="G43" s="127"/>
      <c r="H43" s="127"/>
      <c r="I43" s="127"/>
    </row>
    <row r="44" spans="2:9" ht="28.5">
      <c r="B44" s="129">
        <v>6.3</v>
      </c>
      <c r="C44" s="73" t="s">
        <v>376</v>
      </c>
      <c r="D44" s="127"/>
      <c r="E44" s="127"/>
      <c r="F44" s="127"/>
      <c r="G44" s="127"/>
      <c r="H44" s="127"/>
      <c r="I44" s="127"/>
    </row>
    <row r="45" spans="2:9" ht="15">
      <c r="B45" s="130"/>
      <c r="C45" s="70" t="s">
        <v>59</v>
      </c>
      <c r="D45" s="127"/>
      <c r="E45" s="127"/>
      <c r="F45" s="127"/>
      <c r="G45" s="127"/>
      <c r="H45" s="127"/>
      <c r="I45" s="127"/>
    </row>
    <row r="46" spans="2:9">
      <c r="B46" s="124">
        <v>7</v>
      </c>
      <c r="C46" s="73" t="s">
        <v>377</v>
      </c>
      <c r="D46" s="127"/>
      <c r="E46" s="127"/>
      <c r="F46" s="127"/>
      <c r="G46" s="127"/>
      <c r="H46" s="127"/>
      <c r="I46" s="127"/>
    </row>
    <row r="47" spans="2:9">
      <c r="B47" s="124">
        <v>8</v>
      </c>
      <c r="C47" s="73" t="s">
        <v>378</v>
      </c>
      <c r="D47" s="127"/>
      <c r="E47" s="127"/>
      <c r="F47" s="127"/>
      <c r="G47" s="127"/>
      <c r="H47" s="127"/>
      <c r="I47" s="127"/>
    </row>
    <row r="48" spans="2:9">
      <c r="B48" s="129">
        <v>8.1</v>
      </c>
      <c r="C48" s="73" t="s">
        <v>379</v>
      </c>
      <c r="D48" s="127"/>
      <c r="E48" s="127"/>
      <c r="F48" s="127"/>
      <c r="G48" s="127"/>
      <c r="H48" s="127"/>
      <c r="I48" s="127"/>
    </row>
    <row r="49" spans="2:9">
      <c r="B49" s="129">
        <v>8.1999999999999993</v>
      </c>
      <c r="C49" s="73" t="s">
        <v>380</v>
      </c>
      <c r="D49" s="127"/>
      <c r="E49" s="127"/>
      <c r="F49" s="127"/>
      <c r="G49" s="127"/>
      <c r="H49" s="127"/>
      <c r="I49" s="127"/>
    </row>
    <row r="50" spans="2:9">
      <c r="B50" s="129">
        <v>8.3000000000000007</v>
      </c>
      <c r="C50" s="73" t="s">
        <v>381</v>
      </c>
      <c r="D50" s="127"/>
      <c r="E50" s="127"/>
      <c r="F50" s="127"/>
      <c r="G50" s="127"/>
      <c r="H50" s="127"/>
      <c r="I50" s="127"/>
    </row>
    <row r="51" spans="2:9">
      <c r="B51" s="129">
        <v>8.4</v>
      </c>
      <c r="C51" s="73" t="s">
        <v>382</v>
      </c>
      <c r="D51" s="127"/>
      <c r="E51" s="127"/>
      <c r="F51" s="127"/>
      <c r="G51" s="127"/>
      <c r="H51" s="127"/>
      <c r="I51" s="131"/>
    </row>
    <row r="52" spans="2:9" ht="30">
      <c r="B52" s="130"/>
      <c r="C52" s="130" t="s">
        <v>387</v>
      </c>
      <c r="D52" s="127"/>
      <c r="E52" s="127"/>
      <c r="F52" s="127"/>
      <c r="G52" s="127"/>
      <c r="H52" s="127"/>
      <c r="I52" s="131"/>
    </row>
    <row r="53" spans="2:9" ht="28.5">
      <c r="B53" s="124">
        <v>9</v>
      </c>
      <c r="C53" s="130" t="s">
        <v>388</v>
      </c>
      <c r="D53" s="127"/>
      <c r="E53" s="127"/>
      <c r="F53" s="127"/>
      <c r="G53" s="127"/>
      <c r="H53" s="127"/>
      <c r="I53" s="131"/>
    </row>
    <row r="54" spans="2:9" ht="28.5">
      <c r="B54" s="124">
        <v>10</v>
      </c>
      <c r="C54" s="130" t="s">
        <v>383</v>
      </c>
      <c r="D54" s="127"/>
      <c r="E54" s="127"/>
      <c r="F54" s="127"/>
      <c r="G54" s="127"/>
      <c r="H54" s="127"/>
      <c r="I54" s="131"/>
    </row>
    <row r="55" spans="2:9">
      <c r="B55" s="124">
        <v>11</v>
      </c>
      <c r="C55" s="130" t="s">
        <v>384</v>
      </c>
      <c r="D55" s="127"/>
      <c r="E55" s="127"/>
      <c r="F55" s="127"/>
      <c r="G55" s="127"/>
      <c r="H55" s="127"/>
      <c r="I55" s="131"/>
    </row>
    <row r="56" spans="2:9" ht="15">
      <c r="B56" s="124">
        <v>12</v>
      </c>
      <c r="C56" s="132" t="s">
        <v>42</v>
      </c>
      <c r="D56" s="127"/>
      <c r="E56" s="127"/>
      <c r="F56" s="127"/>
      <c r="G56" s="127"/>
      <c r="H56" s="127"/>
      <c r="I56" s="131"/>
    </row>
    <row r="57" spans="2:9" ht="14.25" customHeight="1">
      <c r="B57" s="56" t="s">
        <v>389</v>
      </c>
      <c r="C57" s="136"/>
      <c r="D57" s="136"/>
      <c r="E57" s="136"/>
      <c r="F57" s="136"/>
      <c r="G57" s="136"/>
      <c r="H57" s="136"/>
      <c r="I57" s="136"/>
    </row>
    <row r="58" spans="2:9">
      <c r="B58" s="56" t="s">
        <v>141</v>
      </c>
    </row>
    <row r="59" spans="2:9">
      <c r="B59" s="56" t="s">
        <v>390</v>
      </c>
    </row>
    <row r="60" spans="2:9">
      <c r="B60" s="56" t="s">
        <v>391</v>
      </c>
    </row>
    <row r="61" spans="2:9">
      <c r="B61" s="56" t="s">
        <v>392</v>
      </c>
    </row>
    <row r="62" spans="2:9">
      <c r="B62" s="56" t="s">
        <v>393</v>
      </c>
    </row>
    <row r="63" spans="2:9">
      <c r="B63" s="56" t="s">
        <v>394</v>
      </c>
    </row>
  </sheetData>
  <mergeCells count="6">
    <mergeCell ref="B7:B8"/>
    <mergeCell ref="C7:C8"/>
    <mergeCell ref="F7:F8"/>
    <mergeCell ref="G7:G8"/>
    <mergeCell ref="I7:I8"/>
    <mergeCell ref="D7:D8"/>
  </mergeCells>
  <pageMargins left="0.7" right="0.7" top="0.75" bottom="0.75" header="0.3" footer="0.3"/>
</worksheet>
</file>

<file path=xl/worksheets/sheet18.xml><?xml version="1.0" encoding="utf-8"?>
<worksheet xmlns="http://schemas.openxmlformats.org/spreadsheetml/2006/main" xmlns:r="http://schemas.openxmlformats.org/officeDocument/2006/relationships">
  <dimension ref="B2:H23"/>
  <sheetViews>
    <sheetView showGridLines="0" workbookViewId="0">
      <selection activeCell="D3" sqref="D3:D4"/>
    </sheetView>
  </sheetViews>
  <sheetFormatPr defaultRowHeight="14.25"/>
  <cols>
    <col min="1" max="1" width="9.140625" style="56"/>
    <col min="2" max="2" width="5.85546875" style="56" customWidth="1"/>
    <col min="3" max="3" width="73.85546875" style="56" customWidth="1"/>
    <col min="4" max="7" width="11.42578125" style="56" bestFit="1" customWidth="1"/>
    <col min="8" max="8" width="17.42578125" style="56" customWidth="1"/>
    <col min="9" max="16384" width="9.140625" style="56"/>
  </cols>
  <sheetData>
    <row r="2" spans="2:8" ht="15">
      <c r="C2" s="33"/>
    </row>
    <row r="3" spans="2:8" ht="15">
      <c r="C3" s="33"/>
      <c r="D3" s="147" t="s">
        <v>434</v>
      </c>
    </row>
    <row r="4" spans="2:8" ht="15">
      <c r="C4" s="35"/>
      <c r="D4" s="147" t="s">
        <v>435</v>
      </c>
    </row>
    <row r="5" spans="2:8" ht="15">
      <c r="D5" s="35" t="s">
        <v>413</v>
      </c>
    </row>
    <row r="6" spans="2:8" ht="15">
      <c r="H6" s="133" t="s">
        <v>5</v>
      </c>
    </row>
    <row r="7" spans="2:8" ht="30">
      <c r="B7" s="137" t="s">
        <v>385</v>
      </c>
      <c r="C7" s="139" t="s">
        <v>395</v>
      </c>
      <c r="D7" s="59" t="s">
        <v>407</v>
      </c>
      <c r="E7" s="59" t="s">
        <v>408</v>
      </c>
      <c r="F7" s="59" t="s">
        <v>409</v>
      </c>
      <c r="G7" s="59" t="s">
        <v>10</v>
      </c>
      <c r="H7" s="69" t="s">
        <v>410</v>
      </c>
    </row>
    <row r="8" spans="2:8" ht="16.5">
      <c r="B8" s="138">
        <v>1</v>
      </c>
      <c r="C8" s="140" t="s">
        <v>404</v>
      </c>
      <c r="D8" s="28"/>
      <c r="E8" s="28"/>
      <c r="F8" s="28"/>
      <c r="G8" s="28"/>
      <c r="H8" s="28"/>
    </row>
    <row r="9" spans="2:8">
      <c r="B9" s="138">
        <f>B8+1</f>
        <v>2</v>
      </c>
      <c r="C9" s="140" t="s">
        <v>396</v>
      </c>
      <c r="D9" s="28"/>
      <c r="E9" s="28"/>
      <c r="F9" s="28"/>
      <c r="G9" s="28"/>
      <c r="H9" s="28"/>
    </row>
    <row r="10" spans="2:8">
      <c r="B10" s="138">
        <f t="shared" ref="B10:B19" si="0">B9+1</f>
        <v>3</v>
      </c>
      <c r="C10" s="140" t="s">
        <v>397</v>
      </c>
      <c r="D10" s="28"/>
      <c r="E10" s="28"/>
      <c r="F10" s="28"/>
      <c r="G10" s="28"/>
      <c r="H10" s="28"/>
    </row>
    <row r="11" spans="2:8">
      <c r="B11" s="138">
        <f t="shared" si="0"/>
        <v>4</v>
      </c>
      <c r="C11" s="140" t="s">
        <v>60</v>
      </c>
      <c r="D11" s="28"/>
      <c r="E11" s="28"/>
      <c r="F11" s="28"/>
      <c r="G11" s="28"/>
      <c r="H11" s="28"/>
    </row>
    <row r="12" spans="2:8">
      <c r="B12" s="138">
        <f t="shared" si="0"/>
        <v>5</v>
      </c>
      <c r="C12" s="140" t="s">
        <v>398</v>
      </c>
      <c r="D12" s="28"/>
      <c r="E12" s="28"/>
      <c r="F12" s="28"/>
      <c r="G12" s="28"/>
      <c r="H12" s="28"/>
    </row>
    <row r="13" spans="2:8">
      <c r="B13" s="138">
        <f t="shared" si="0"/>
        <v>6</v>
      </c>
      <c r="C13" s="140" t="s">
        <v>399</v>
      </c>
      <c r="D13" s="28"/>
      <c r="E13" s="28"/>
      <c r="F13" s="28"/>
      <c r="G13" s="28"/>
      <c r="H13" s="28"/>
    </row>
    <row r="14" spans="2:8" ht="16.5">
      <c r="B14" s="138">
        <f t="shared" si="0"/>
        <v>7</v>
      </c>
      <c r="C14" s="141" t="s">
        <v>405</v>
      </c>
      <c r="D14" s="28"/>
      <c r="E14" s="28"/>
      <c r="F14" s="28"/>
      <c r="G14" s="28"/>
      <c r="H14" s="28"/>
    </row>
    <row r="15" spans="2:8">
      <c r="B15" s="138">
        <f t="shared" si="0"/>
        <v>8</v>
      </c>
      <c r="C15" s="140" t="s">
        <v>400</v>
      </c>
      <c r="D15" s="28"/>
      <c r="E15" s="28"/>
      <c r="F15" s="28"/>
      <c r="G15" s="28"/>
      <c r="H15" s="28"/>
    </row>
    <row r="16" spans="2:8" ht="28.5">
      <c r="B16" s="138">
        <f t="shared" si="0"/>
        <v>9</v>
      </c>
      <c r="C16" s="140" t="s">
        <v>401</v>
      </c>
      <c r="D16" s="28"/>
      <c r="E16" s="28"/>
      <c r="F16" s="28"/>
      <c r="G16" s="28"/>
      <c r="H16" s="28"/>
    </row>
    <row r="17" spans="2:8">
      <c r="B17" s="138">
        <f t="shared" si="0"/>
        <v>10</v>
      </c>
      <c r="C17" s="140" t="s">
        <v>406</v>
      </c>
      <c r="D17" s="28"/>
      <c r="E17" s="28"/>
      <c r="F17" s="28"/>
      <c r="G17" s="28"/>
      <c r="H17" s="28"/>
    </row>
    <row r="18" spans="2:8">
      <c r="B18" s="138">
        <f t="shared" si="0"/>
        <v>11</v>
      </c>
      <c r="C18" s="140" t="s">
        <v>402</v>
      </c>
      <c r="D18" s="28"/>
      <c r="E18" s="28"/>
      <c r="F18" s="28"/>
      <c r="G18" s="28"/>
      <c r="H18" s="28"/>
    </row>
    <row r="19" spans="2:8">
      <c r="B19" s="138">
        <f t="shared" si="0"/>
        <v>12</v>
      </c>
      <c r="C19" s="140" t="s">
        <v>403</v>
      </c>
      <c r="D19" s="28"/>
      <c r="E19" s="28"/>
      <c r="F19" s="28"/>
      <c r="G19" s="28"/>
      <c r="H19" s="28"/>
    </row>
    <row r="21" spans="2:8">
      <c r="B21" s="56" t="s">
        <v>141</v>
      </c>
    </row>
    <row r="22" spans="2:8">
      <c r="B22" s="57">
        <v>1</v>
      </c>
      <c r="C22" s="56" t="s">
        <v>414</v>
      </c>
    </row>
    <row r="23" spans="2:8">
      <c r="B23" s="57">
        <v>2</v>
      </c>
      <c r="C23" s="56" t="s">
        <v>411</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dimension ref="B2:S29"/>
  <sheetViews>
    <sheetView showGridLines="0" workbookViewId="0">
      <selection activeCell="D2" sqref="D2:D3"/>
    </sheetView>
  </sheetViews>
  <sheetFormatPr defaultColWidth="9.140625" defaultRowHeight="14.25"/>
  <cols>
    <col min="1" max="1" width="9.140625" style="4"/>
    <col min="2" max="2" width="24.7109375" style="4" customWidth="1"/>
    <col min="3" max="4" width="12.42578125" style="4" customWidth="1"/>
    <col min="5" max="5" width="13.28515625" style="4" customWidth="1"/>
    <col min="6" max="7" width="12.42578125" style="4" customWidth="1"/>
    <col min="8" max="8" width="13.42578125" style="4" customWidth="1"/>
    <col min="9" max="10" width="12.42578125" style="4" customWidth="1"/>
    <col min="11" max="14" width="13.28515625" style="4" customWidth="1"/>
    <col min="15" max="16" width="12.42578125" style="4" customWidth="1"/>
    <col min="17" max="17" width="13.28515625" style="4" customWidth="1"/>
    <col min="18" max="19" width="16.7109375" style="4" customWidth="1"/>
    <col min="20" max="20" width="26.7109375" style="4" customWidth="1"/>
    <col min="21" max="260" width="9.140625" style="4"/>
    <col min="261" max="261" width="71" style="4" customWidth="1"/>
    <col min="262" max="262" width="22.7109375" style="4" bestFit="1" customWidth="1"/>
    <col min="263" max="263" width="33" style="4" bestFit="1" customWidth="1"/>
    <col min="264" max="264" width="26.5703125" style="4" bestFit="1" customWidth="1"/>
    <col min="265" max="265" width="22.7109375" style="4" bestFit="1" customWidth="1"/>
    <col min="266" max="266" width="33" style="4" bestFit="1" customWidth="1"/>
    <col min="267" max="267" width="26.5703125" style="4" customWidth="1"/>
    <col min="268" max="268" width="22.7109375" style="4" bestFit="1" customWidth="1"/>
    <col min="269" max="270" width="33" style="4" bestFit="1" customWidth="1"/>
    <col min="271" max="271" width="22.7109375" style="4" bestFit="1" customWidth="1"/>
    <col min="272" max="272" width="33" style="4" bestFit="1" customWidth="1"/>
    <col min="273" max="273" width="25.7109375" style="4" customWidth="1"/>
    <col min="274" max="275" width="16.7109375" style="4" customWidth="1"/>
    <col min="276" max="276" width="26.7109375" style="4" customWidth="1"/>
    <col min="277" max="516" width="9.140625" style="4"/>
    <col min="517" max="517" width="71" style="4" customWidth="1"/>
    <col min="518" max="518" width="22.7109375" style="4" bestFit="1" customWidth="1"/>
    <col min="519" max="519" width="33" style="4" bestFit="1" customWidth="1"/>
    <col min="520" max="520" width="26.5703125" style="4" bestFit="1" customWidth="1"/>
    <col min="521" max="521" width="22.7109375" style="4" bestFit="1" customWidth="1"/>
    <col min="522" max="522" width="33" style="4" bestFit="1" customWidth="1"/>
    <col min="523" max="523" width="26.5703125" style="4" customWidth="1"/>
    <col min="524" max="524" width="22.7109375" style="4" bestFit="1" customWidth="1"/>
    <col min="525" max="526" width="33" style="4" bestFit="1" customWidth="1"/>
    <col min="527" max="527" width="22.7109375" style="4" bestFit="1" customWidth="1"/>
    <col min="528" max="528" width="33" style="4" bestFit="1" customWidth="1"/>
    <col min="529" max="529" width="25.7109375" style="4" customWidth="1"/>
    <col min="530" max="531" width="16.7109375" style="4" customWidth="1"/>
    <col min="532" max="532" width="26.7109375" style="4" customWidth="1"/>
    <col min="533" max="772" width="9.140625" style="4"/>
    <col min="773" max="773" width="71" style="4" customWidth="1"/>
    <col min="774" max="774" width="22.7109375" style="4" bestFit="1" customWidth="1"/>
    <col min="775" max="775" width="33" style="4" bestFit="1" customWidth="1"/>
    <col min="776" max="776" width="26.5703125" style="4" bestFit="1" customWidth="1"/>
    <col min="777" max="777" width="22.7109375" style="4" bestFit="1" customWidth="1"/>
    <col min="778" max="778" width="33" style="4" bestFit="1" customWidth="1"/>
    <col min="779" max="779" width="26.5703125" style="4" customWidth="1"/>
    <col min="780" max="780" width="22.7109375" style="4" bestFit="1" customWidth="1"/>
    <col min="781" max="782" width="33" style="4" bestFit="1" customWidth="1"/>
    <col min="783" max="783" width="22.7109375" style="4" bestFit="1" customWidth="1"/>
    <col min="784" max="784" width="33" style="4" bestFit="1" customWidth="1"/>
    <col min="785" max="785" width="25.7109375" style="4" customWidth="1"/>
    <col min="786" max="787" width="16.7109375" style="4" customWidth="1"/>
    <col min="788" max="788" width="26.7109375" style="4" customWidth="1"/>
    <col min="789" max="1028" width="9.140625" style="4"/>
    <col min="1029" max="1029" width="71" style="4" customWidth="1"/>
    <col min="1030" max="1030" width="22.7109375" style="4" bestFit="1" customWidth="1"/>
    <col min="1031" max="1031" width="33" style="4" bestFit="1" customWidth="1"/>
    <col min="1032" max="1032" width="26.5703125" style="4" bestFit="1" customWidth="1"/>
    <col min="1033" max="1033" width="22.7109375" style="4" bestFit="1" customWidth="1"/>
    <col min="1034" max="1034" width="33" style="4" bestFit="1" customWidth="1"/>
    <col min="1035" max="1035" width="26.5703125" style="4" customWidth="1"/>
    <col min="1036" max="1036" width="22.7109375" style="4" bestFit="1" customWidth="1"/>
    <col min="1037" max="1038" width="33" style="4" bestFit="1" customWidth="1"/>
    <col min="1039" max="1039" width="22.7109375" style="4" bestFit="1" customWidth="1"/>
    <col min="1040" max="1040" width="33" style="4" bestFit="1" customWidth="1"/>
    <col min="1041" max="1041" width="25.7109375" style="4" customWidth="1"/>
    <col min="1042" max="1043" width="16.7109375" style="4" customWidth="1"/>
    <col min="1044" max="1044" width="26.7109375" style="4" customWidth="1"/>
    <col min="1045" max="1284" width="9.140625" style="4"/>
    <col min="1285" max="1285" width="71" style="4" customWidth="1"/>
    <col min="1286" max="1286" width="22.7109375" style="4" bestFit="1" customWidth="1"/>
    <col min="1287" max="1287" width="33" style="4" bestFit="1" customWidth="1"/>
    <col min="1288" max="1288" width="26.5703125" style="4" bestFit="1" customWidth="1"/>
    <col min="1289" max="1289" width="22.7109375" style="4" bestFit="1" customWidth="1"/>
    <col min="1290" max="1290" width="33" style="4" bestFit="1" customWidth="1"/>
    <col min="1291" max="1291" width="26.5703125" style="4" customWidth="1"/>
    <col min="1292" max="1292" width="22.7109375" style="4" bestFit="1" customWidth="1"/>
    <col min="1293" max="1294" width="33" style="4" bestFit="1" customWidth="1"/>
    <col min="1295" max="1295" width="22.7109375" style="4" bestFit="1" customWidth="1"/>
    <col min="1296" max="1296" width="33" style="4" bestFit="1" customWidth="1"/>
    <col min="1297" max="1297" width="25.7109375" style="4" customWidth="1"/>
    <col min="1298" max="1299" width="16.7109375" style="4" customWidth="1"/>
    <col min="1300" max="1300" width="26.7109375" style="4" customWidth="1"/>
    <col min="1301" max="1540" width="9.140625" style="4"/>
    <col min="1541" max="1541" width="71" style="4" customWidth="1"/>
    <col min="1542" max="1542" width="22.7109375" style="4" bestFit="1" customWidth="1"/>
    <col min="1543" max="1543" width="33" style="4" bestFit="1" customWidth="1"/>
    <col min="1544" max="1544" width="26.5703125" style="4" bestFit="1" customWidth="1"/>
    <col min="1545" max="1545" width="22.7109375" style="4" bestFit="1" customWidth="1"/>
    <col min="1546" max="1546" width="33" style="4" bestFit="1" customWidth="1"/>
    <col min="1547" max="1547" width="26.5703125" style="4" customWidth="1"/>
    <col min="1548" max="1548" width="22.7109375" style="4" bestFit="1" customWidth="1"/>
    <col min="1549" max="1550" width="33" style="4" bestFit="1" customWidth="1"/>
    <col min="1551" max="1551" width="22.7109375" style="4" bestFit="1" customWidth="1"/>
    <col min="1552" max="1552" width="33" style="4" bestFit="1" customWidth="1"/>
    <col min="1553" max="1553" width="25.7109375" style="4" customWidth="1"/>
    <col min="1554" max="1555" width="16.7109375" style="4" customWidth="1"/>
    <col min="1556" max="1556" width="26.7109375" style="4" customWidth="1"/>
    <col min="1557" max="1796" width="9.140625" style="4"/>
    <col min="1797" max="1797" width="71" style="4" customWidth="1"/>
    <col min="1798" max="1798" width="22.7109375" style="4" bestFit="1" customWidth="1"/>
    <col min="1799" max="1799" width="33" style="4" bestFit="1" customWidth="1"/>
    <col min="1800" max="1800" width="26.5703125" style="4" bestFit="1" customWidth="1"/>
    <col min="1801" max="1801" width="22.7109375" style="4" bestFit="1" customWidth="1"/>
    <col min="1802" max="1802" width="33" style="4" bestFit="1" customWidth="1"/>
    <col min="1803" max="1803" width="26.5703125" style="4" customWidth="1"/>
    <col min="1804" max="1804" width="22.7109375" style="4" bestFit="1" customWidth="1"/>
    <col min="1805" max="1806" width="33" style="4" bestFit="1" customWidth="1"/>
    <col min="1807" max="1807" width="22.7109375" style="4" bestFit="1" customWidth="1"/>
    <col min="1808" max="1808" width="33" style="4" bestFit="1" customWidth="1"/>
    <col min="1809" max="1809" width="25.7109375" style="4" customWidth="1"/>
    <col min="1810" max="1811" width="16.7109375" style="4" customWidth="1"/>
    <col min="1812" max="1812" width="26.7109375" style="4" customWidth="1"/>
    <col min="1813" max="2052" width="9.140625" style="4"/>
    <col min="2053" max="2053" width="71" style="4" customWidth="1"/>
    <col min="2054" max="2054" width="22.7109375" style="4" bestFit="1" customWidth="1"/>
    <col min="2055" max="2055" width="33" style="4" bestFit="1" customWidth="1"/>
    <col min="2056" max="2056" width="26.5703125" style="4" bestFit="1" customWidth="1"/>
    <col min="2057" max="2057" width="22.7109375" style="4" bestFit="1" customWidth="1"/>
    <col min="2058" max="2058" width="33" style="4" bestFit="1" customWidth="1"/>
    <col min="2059" max="2059" width="26.5703125" style="4" customWidth="1"/>
    <col min="2060" max="2060" width="22.7109375" style="4" bestFit="1" customWidth="1"/>
    <col min="2061" max="2062" width="33" style="4" bestFit="1" customWidth="1"/>
    <col min="2063" max="2063" width="22.7109375" style="4" bestFit="1" customWidth="1"/>
    <col min="2064" max="2064" width="33" style="4" bestFit="1" customWidth="1"/>
    <col min="2065" max="2065" width="25.7109375" style="4" customWidth="1"/>
    <col min="2066" max="2067" width="16.7109375" style="4" customWidth="1"/>
    <col min="2068" max="2068" width="26.7109375" style="4" customWidth="1"/>
    <col min="2069" max="2308" width="9.140625" style="4"/>
    <col min="2309" max="2309" width="71" style="4" customWidth="1"/>
    <col min="2310" max="2310" width="22.7109375" style="4" bestFit="1" customWidth="1"/>
    <col min="2311" max="2311" width="33" style="4" bestFit="1" customWidth="1"/>
    <col min="2312" max="2312" width="26.5703125" style="4" bestFit="1" customWidth="1"/>
    <col min="2313" max="2313" width="22.7109375" style="4" bestFit="1" customWidth="1"/>
    <col min="2314" max="2314" width="33" style="4" bestFit="1" customWidth="1"/>
    <col min="2315" max="2315" width="26.5703125" style="4" customWidth="1"/>
    <col min="2316" max="2316" width="22.7109375" style="4" bestFit="1" customWidth="1"/>
    <col min="2317" max="2318" width="33" style="4" bestFit="1" customWidth="1"/>
    <col min="2319" max="2319" width="22.7109375" style="4" bestFit="1" customWidth="1"/>
    <col min="2320" max="2320" width="33" style="4" bestFit="1" customWidth="1"/>
    <col min="2321" max="2321" width="25.7109375" style="4" customWidth="1"/>
    <col min="2322" max="2323" width="16.7109375" style="4" customWidth="1"/>
    <col min="2324" max="2324" width="26.7109375" style="4" customWidth="1"/>
    <col min="2325" max="2564" width="9.140625" style="4"/>
    <col min="2565" max="2565" width="71" style="4" customWidth="1"/>
    <col min="2566" max="2566" width="22.7109375" style="4" bestFit="1" customWidth="1"/>
    <col min="2567" max="2567" width="33" style="4" bestFit="1" customWidth="1"/>
    <col min="2568" max="2568" width="26.5703125" style="4" bestFit="1" customWidth="1"/>
    <col min="2569" max="2569" width="22.7109375" style="4" bestFit="1" customWidth="1"/>
    <col min="2570" max="2570" width="33" style="4" bestFit="1" customWidth="1"/>
    <col min="2571" max="2571" width="26.5703125" style="4" customWidth="1"/>
    <col min="2572" max="2572" width="22.7109375" style="4" bestFit="1" customWidth="1"/>
    <col min="2573" max="2574" width="33" style="4" bestFit="1" customWidth="1"/>
    <col min="2575" max="2575" width="22.7109375" style="4" bestFit="1" customWidth="1"/>
    <col min="2576" max="2576" width="33" style="4" bestFit="1" customWidth="1"/>
    <col min="2577" max="2577" width="25.7109375" style="4" customWidth="1"/>
    <col min="2578" max="2579" width="16.7109375" style="4" customWidth="1"/>
    <col min="2580" max="2580" width="26.7109375" style="4" customWidth="1"/>
    <col min="2581" max="2820" width="9.140625" style="4"/>
    <col min="2821" max="2821" width="71" style="4" customWidth="1"/>
    <col min="2822" max="2822" width="22.7109375" style="4" bestFit="1" customWidth="1"/>
    <col min="2823" max="2823" width="33" style="4" bestFit="1" customWidth="1"/>
    <col min="2824" max="2824" width="26.5703125" style="4" bestFit="1" customWidth="1"/>
    <col min="2825" max="2825" width="22.7109375" style="4" bestFit="1" customWidth="1"/>
    <col min="2826" max="2826" width="33" style="4" bestFit="1" customWidth="1"/>
    <col min="2827" max="2827" width="26.5703125" style="4" customWidth="1"/>
    <col min="2828" max="2828" width="22.7109375" style="4" bestFit="1" customWidth="1"/>
    <col min="2829" max="2830" width="33" style="4" bestFit="1" customWidth="1"/>
    <col min="2831" max="2831" width="22.7109375" style="4" bestFit="1" customWidth="1"/>
    <col min="2832" max="2832" width="33" style="4" bestFit="1" customWidth="1"/>
    <col min="2833" max="2833" width="25.7109375" style="4" customWidth="1"/>
    <col min="2834" max="2835" width="16.7109375" style="4" customWidth="1"/>
    <col min="2836" max="2836" width="26.7109375" style="4" customWidth="1"/>
    <col min="2837" max="3076" width="9.140625" style="4"/>
    <col min="3077" max="3077" width="71" style="4" customWidth="1"/>
    <col min="3078" max="3078" width="22.7109375" style="4" bestFit="1" customWidth="1"/>
    <col min="3079" max="3079" width="33" style="4" bestFit="1" customWidth="1"/>
    <col min="3080" max="3080" width="26.5703125" style="4" bestFit="1" customWidth="1"/>
    <col min="3081" max="3081" width="22.7109375" style="4" bestFit="1" customWidth="1"/>
    <col min="3082" max="3082" width="33" style="4" bestFit="1" customWidth="1"/>
    <col min="3083" max="3083" width="26.5703125" style="4" customWidth="1"/>
    <col min="3084" max="3084" width="22.7109375" style="4" bestFit="1" customWidth="1"/>
    <col min="3085" max="3086" width="33" style="4" bestFit="1" customWidth="1"/>
    <col min="3087" max="3087" width="22.7109375" style="4" bestFit="1" customWidth="1"/>
    <col min="3088" max="3088" width="33" style="4" bestFit="1" customWidth="1"/>
    <col min="3089" max="3089" width="25.7109375" style="4" customWidth="1"/>
    <col min="3090" max="3091" width="16.7109375" style="4" customWidth="1"/>
    <col min="3092" max="3092" width="26.7109375" style="4" customWidth="1"/>
    <col min="3093" max="3332" width="9.140625" style="4"/>
    <col min="3333" max="3333" width="71" style="4" customWidth="1"/>
    <col min="3334" max="3334" width="22.7109375" style="4" bestFit="1" customWidth="1"/>
    <col min="3335" max="3335" width="33" style="4" bestFit="1" customWidth="1"/>
    <col min="3336" max="3336" width="26.5703125" style="4" bestFit="1" customWidth="1"/>
    <col min="3337" max="3337" width="22.7109375" style="4" bestFit="1" customWidth="1"/>
    <col min="3338" max="3338" width="33" style="4" bestFit="1" customWidth="1"/>
    <col min="3339" max="3339" width="26.5703125" style="4" customWidth="1"/>
    <col min="3340" max="3340" width="22.7109375" style="4" bestFit="1" customWidth="1"/>
    <col min="3341" max="3342" width="33" style="4" bestFit="1" customWidth="1"/>
    <col min="3343" max="3343" width="22.7109375" style="4" bestFit="1" customWidth="1"/>
    <col min="3344" max="3344" width="33" style="4" bestFit="1" customWidth="1"/>
    <col min="3345" max="3345" width="25.7109375" style="4" customWidth="1"/>
    <col min="3346" max="3347" width="16.7109375" style="4" customWidth="1"/>
    <col min="3348" max="3348" width="26.7109375" style="4" customWidth="1"/>
    <col min="3349" max="3588" width="9.140625" style="4"/>
    <col min="3589" max="3589" width="71" style="4" customWidth="1"/>
    <col min="3590" max="3590" width="22.7109375" style="4" bestFit="1" customWidth="1"/>
    <col min="3591" max="3591" width="33" style="4" bestFit="1" customWidth="1"/>
    <col min="3592" max="3592" width="26.5703125" style="4" bestFit="1" customWidth="1"/>
    <col min="3593" max="3593" width="22.7109375" style="4" bestFit="1" customWidth="1"/>
    <col min="3594" max="3594" width="33" style="4" bestFit="1" customWidth="1"/>
    <col min="3595" max="3595" width="26.5703125" style="4" customWidth="1"/>
    <col min="3596" max="3596" width="22.7109375" style="4" bestFit="1" customWidth="1"/>
    <col min="3597" max="3598" width="33" style="4" bestFit="1" customWidth="1"/>
    <col min="3599" max="3599" width="22.7109375" style="4" bestFit="1" customWidth="1"/>
    <col min="3600" max="3600" width="33" style="4" bestFit="1" customWidth="1"/>
    <col min="3601" max="3601" width="25.7109375" style="4" customWidth="1"/>
    <col min="3602" max="3603" width="16.7109375" style="4" customWidth="1"/>
    <col min="3604" max="3604" width="26.7109375" style="4" customWidth="1"/>
    <col min="3605" max="3844" width="9.140625" style="4"/>
    <col min="3845" max="3845" width="71" style="4" customWidth="1"/>
    <col min="3846" max="3846" width="22.7109375" style="4" bestFit="1" customWidth="1"/>
    <col min="3847" max="3847" width="33" style="4" bestFit="1" customWidth="1"/>
    <col min="3848" max="3848" width="26.5703125" style="4" bestFit="1" customWidth="1"/>
    <col min="3849" max="3849" width="22.7109375" style="4" bestFit="1" customWidth="1"/>
    <col min="3850" max="3850" width="33" style="4" bestFit="1" customWidth="1"/>
    <col min="3851" max="3851" width="26.5703125" style="4" customWidth="1"/>
    <col min="3852" max="3852" width="22.7109375" style="4" bestFit="1" customWidth="1"/>
    <col min="3853" max="3854" width="33" style="4" bestFit="1" customWidth="1"/>
    <col min="3855" max="3855" width="22.7109375" style="4" bestFit="1" customWidth="1"/>
    <col min="3856" max="3856" width="33" style="4" bestFit="1" customWidth="1"/>
    <col min="3857" max="3857" width="25.7109375" style="4" customWidth="1"/>
    <col min="3858" max="3859" width="16.7109375" style="4" customWidth="1"/>
    <col min="3860" max="3860" width="26.7109375" style="4" customWidth="1"/>
    <col min="3861" max="4100" width="9.140625" style="4"/>
    <col min="4101" max="4101" width="71" style="4" customWidth="1"/>
    <col min="4102" max="4102" width="22.7109375" style="4" bestFit="1" customWidth="1"/>
    <col min="4103" max="4103" width="33" style="4" bestFit="1" customWidth="1"/>
    <col min="4104" max="4104" width="26.5703125" style="4" bestFit="1" customWidth="1"/>
    <col min="4105" max="4105" width="22.7109375" style="4" bestFit="1" customWidth="1"/>
    <col min="4106" max="4106" width="33" style="4" bestFit="1" customWidth="1"/>
    <col min="4107" max="4107" width="26.5703125" style="4" customWidth="1"/>
    <col min="4108" max="4108" width="22.7109375" style="4" bestFit="1" customWidth="1"/>
    <col min="4109" max="4110" width="33" style="4" bestFit="1" customWidth="1"/>
    <col min="4111" max="4111" width="22.7109375" style="4" bestFit="1" customWidth="1"/>
    <col min="4112" max="4112" width="33" style="4" bestFit="1" customWidth="1"/>
    <col min="4113" max="4113" width="25.7109375" style="4" customWidth="1"/>
    <col min="4114" max="4115" width="16.7109375" style="4" customWidth="1"/>
    <col min="4116" max="4116" width="26.7109375" style="4" customWidth="1"/>
    <col min="4117" max="4356" width="9.140625" style="4"/>
    <col min="4357" max="4357" width="71" style="4" customWidth="1"/>
    <col min="4358" max="4358" width="22.7109375" style="4" bestFit="1" customWidth="1"/>
    <col min="4359" max="4359" width="33" style="4" bestFit="1" customWidth="1"/>
    <col min="4360" max="4360" width="26.5703125" style="4" bestFit="1" customWidth="1"/>
    <col min="4361" max="4361" width="22.7109375" style="4" bestFit="1" customWidth="1"/>
    <col min="4362" max="4362" width="33" style="4" bestFit="1" customWidth="1"/>
    <col min="4363" max="4363" width="26.5703125" style="4" customWidth="1"/>
    <col min="4364" max="4364" width="22.7109375" style="4" bestFit="1" customWidth="1"/>
    <col min="4365" max="4366" width="33" style="4" bestFit="1" customWidth="1"/>
    <col min="4367" max="4367" width="22.7109375" style="4" bestFit="1" customWidth="1"/>
    <col min="4368" max="4368" width="33" style="4" bestFit="1" customWidth="1"/>
    <col min="4369" max="4369" width="25.7109375" style="4" customWidth="1"/>
    <col min="4370" max="4371" width="16.7109375" style="4" customWidth="1"/>
    <col min="4372" max="4372" width="26.7109375" style="4" customWidth="1"/>
    <col min="4373" max="4612" width="9.140625" style="4"/>
    <col min="4613" max="4613" width="71" style="4" customWidth="1"/>
    <col min="4614" max="4614" width="22.7109375" style="4" bestFit="1" customWidth="1"/>
    <col min="4615" max="4615" width="33" style="4" bestFit="1" customWidth="1"/>
    <col min="4616" max="4616" width="26.5703125" style="4" bestFit="1" customWidth="1"/>
    <col min="4617" max="4617" width="22.7109375" style="4" bestFit="1" customWidth="1"/>
    <col min="4618" max="4618" width="33" style="4" bestFit="1" customWidth="1"/>
    <col min="4619" max="4619" width="26.5703125" style="4" customWidth="1"/>
    <col min="4620" max="4620" width="22.7109375" style="4" bestFit="1" customWidth="1"/>
    <col min="4621" max="4622" width="33" style="4" bestFit="1" customWidth="1"/>
    <col min="4623" max="4623" width="22.7109375" style="4" bestFit="1" customWidth="1"/>
    <col min="4624" max="4624" width="33" style="4" bestFit="1" customWidth="1"/>
    <col min="4625" max="4625" width="25.7109375" style="4" customWidth="1"/>
    <col min="4626" max="4627" width="16.7109375" style="4" customWidth="1"/>
    <col min="4628" max="4628" width="26.7109375" style="4" customWidth="1"/>
    <col min="4629" max="4868" width="9.140625" style="4"/>
    <col min="4869" max="4869" width="71" style="4" customWidth="1"/>
    <col min="4870" max="4870" width="22.7109375" style="4" bestFit="1" customWidth="1"/>
    <col min="4871" max="4871" width="33" style="4" bestFit="1" customWidth="1"/>
    <col min="4872" max="4872" width="26.5703125" style="4" bestFit="1" customWidth="1"/>
    <col min="4873" max="4873" width="22.7109375" style="4" bestFit="1" customWidth="1"/>
    <col min="4874" max="4874" width="33" style="4" bestFit="1" customWidth="1"/>
    <col min="4875" max="4875" width="26.5703125" style="4" customWidth="1"/>
    <col min="4876" max="4876" width="22.7109375" style="4" bestFit="1" customWidth="1"/>
    <col min="4877" max="4878" width="33" style="4" bestFit="1" customWidth="1"/>
    <col min="4879" max="4879" width="22.7109375" style="4" bestFit="1" customWidth="1"/>
    <col min="4880" max="4880" width="33" style="4" bestFit="1" customWidth="1"/>
    <col min="4881" max="4881" width="25.7109375" style="4" customWidth="1"/>
    <col min="4882" max="4883" width="16.7109375" style="4" customWidth="1"/>
    <col min="4884" max="4884" width="26.7109375" style="4" customWidth="1"/>
    <col min="4885" max="5124" width="9.140625" style="4"/>
    <col min="5125" max="5125" width="71" style="4" customWidth="1"/>
    <col min="5126" max="5126" width="22.7109375" style="4" bestFit="1" customWidth="1"/>
    <col min="5127" max="5127" width="33" style="4" bestFit="1" customWidth="1"/>
    <col min="5128" max="5128" width="26.5703125" style="4" bestFit="1" customWidth="1"/>
    <col min="5129" max="5129" width="22.7109375" style="4" bestFit="1" customWidth="1"/>
    <col min="5130" max="5130" width="33" style="4" bestFit="1" customWidth="1"/>
    <col min="5131" max="5131" width="26.5703125" style="4" customWidth="1"/>
    <col min="5132" max="5132" width="22.7109375" style="4" bestFit="1" customWidth="1"/>
    <col min="5133" max="5134" width="33" style="4" bestFit="1" customWidth="1"/>
    <col min="5135" max="5135" width="22.7109375" style="4" bestFit="1" customWidth="1"/>
    <col min="5136" max="5136" width="33" style="4" bestFit="1" customWidth="1"/>
    <col min="5137" max="5137" width="25.7109375" style="4" customWidth="1"/>
    <col min="5138" max="5139" width="16.7109375" style="4" customWidth="1"/>
    <col min="5140" max="5140" width="26.7109375" style="4" customWidth="1"/>
    <col min="5141" max="5380" width="9.140625" style="4"/>
    <col min="5381" max="5381" width="71" style="4" customWidth="1"/>
    <col min="5382" max="5382" width="22.7109375" style="4" bestFit="1" customWidth="1"/>
    <col min="5383" max="5383" width="33" style="4" bestFit="1" customWidth="1"/>
    <col min="5384" max="5384" width="26.5703125" style="4" bestFit="1" customWidth="1"/>
    <col min="5385" max="5385" width="22.7109375" style="4" bestFit="1" customWidth="1"/>
    <col min="5386" max="5386" width="33" style="4" bestFit="1" customWidth="1"/>
    <col min="5387" max="5387" width="26.5703125" style="4" customWidth="1"/>
    <col min="5388" max="5388" width="22.7109375" style="4" bestFit="1" customWidth="1"/>
    <col min="5389" max="5390" width="33" style="4" bestFit="1" customWidth="1"/>
    <col min="5391" max="5391" width="22.7109375" style="4" bestFit="1" customWidth="1"/>
    <col min="5392" max="5392" width="33" style="4" bestFit="1" customWidth="1"/>
    <col min="5393" max="5393" width="25.7109375" style="4" customWidth="1"/>
    <col min="5394" max="5395" width="16.7109375" style="4" customWidth="1"/>
    <col min="5396" max="5396" width="26.7109375" style="4" customWidth="1"/>
    <col min="5397" max="5636" width="9.140625" style="4"/>
    <col min="5637" max="5637" width="71" style="4" customWidth="1"/>
    <col min="5638" max="5638" width="22.7109375" style="4" bestFit="1" customWidth="1"/>
    <col min="5639" max="5639" width="33" style="4" bestFit="1" customWidth="1"/>
    <col min="5640" max="5640" width="26.5703125" style="4" bestFit="1" customWidth="1"/>
    <col min="5641" max="5641" width="22.7109375" style="4" bestFit="1" customWidth="1"/>
    <col min="5642" max="5642" width="33" style="4" bestFit="1" customWidth="1"/>
    <col min="5643" max="5643" width="26.5703125" style="4" customWidth="1"/>
    <col min="5644" max="5644" width="22.7109375" style="4" bestFit="1" customWidth="1"/>
    <col min="5645" max="5646" width="33" style="4" bestFit="1" customWidth="1"/>
    <col min="5647" max="5647" width="22.7109375" style="4" bestFit="1" customWidth="1"/>
    <col min="5648" max="5648" width="33" style="4" bestFit="1" customWidth="1"/>
    <col min="5649" max="5649" width="25.7109375" style="4" customWidth="1"/>
    <col min="5650" max="5651" width="16.7109375" style="4" customWidth="1"/>
    <col min="5652" max="5652" width="26.7109375" style="4" customWidth="1"/>
    <col min="5653" max="5892" width="9.140625" style="4"/>
    <col min="5893" max="5893" width="71" style="4" customWidth="1"/>
    <col min="5894" max="5894" width="22.7109375" style="4" bestFit="1" customWidth="1"/>
    <col min="5895" max="5895" width="33" style="4" bestFit="1" customWidth="1"/>
    <col min="5896" max="5896" width="26.5703125" style="4" bestFit="1" customWidth="1"/>
    <col min="5897" max="5897" width="22.7109375" style="4" bestFit="1" customWidth="1"/>
    <col min="5898" max="5898" width="33" style="4" bestFit="1" customWidth="1"/>
    <col min="5899" max="5899" width="26.5703125" style="4" customWidth="1"/>
    <col min="5900" max="5900" width="22.7109375" style="4" bestFit="1" customWidth="1"/>
    <col min="5901" max="5902" width="33" style="4" bestFit="1" customWidth="1"/>
    <col min="5903" max="5903" width="22.7109375" style="4" bestFit="1" customWidth="1"/>
    <col min="5904" max="5904" width="33" style="4" bestFit="1" customWidth="1"/>
    <col min="5905" max="5905" width="25.7109375" style="4" customWidth="1"/>
    <col min="5906" max="5907" width="16.7109375" style="4" customWidth="1"/>
    <col min="5908" max="5908" width="26.7109375" style="4" customWidth="1"/>
    <col min="5909" max="6148" width="9.140625" style="4"/>
    <col min="6149" max="6149" width="71" style="4" customWidth="1"/>
    <col min="6150" max="6150" width="22.7109375" style="4" bestFit="1" customWidth="1"/>
    <col min="6151" max="6151" width="33" style="4" bestFit="1" customWidth="1"/>
    <col min="6152" max="6152" width="26.5703125" style="4" bestFit="1" customWidth="1"/>
    <col min="6153" max="6153" width="22.7109375" style="4" bestFit="1" customWidth="1"/>
    <col min="6154" max="6154" width="33" style="4" bestFit="1" customWidth="1"/>
    <col min="6155" max="6155" width="26.5703125" style="4" customWidth="1"/>
    <col min="6156" max="6156" width="22.7109375" style="4" bestFit="1" customWidth="1"/>
    <col min="6157" max="6158" width="33" style="4" bestFit="1" customWidth="1"/>
    <col min="6159" max="6159" width="22.7109375" style="4" bestFit="1" customWidth="1"/>
    <col min="6160" max="6160" width="33" style="4" bestFit="1" customWidth="1"/>
    <col min="6161" max="6161" width="25.7109375" style="4" customWidth="1"/>
    <col min="6162" max="6163" width="16.7109375" style="4" customWidth="1"/>
    <col min="6164" max="6164" width="26.7109375" style="4" customWidth="1"/>
    <col min="6165" max="6404" width="9.140625" style="4"/>
    <col min="6405" max="6405" width="71" style="4" customWidth="1"/>
    <col min="6406" max="6406" width="22.7109375" style="4" bestFit="1" customWidth="1"/>
    <col min="6407" max="6407" width="33" style="4" bestFit="1" customWidth="1"/>
    <col min="6408" max="6408" width="26.5703125" style="4" bestFit="1" customWidth="1"/>
    <col min="6409" max="6409" width="22.7109375" style="4" bestFit="1" customWidth="1"/>
    <col min="6410" max="6410" width="33" style="4" bestFit="1" customWidth="1"/>
    <col min="6411" max="6411" width="26.5703125" style="4" customWidth="1"/>
    <col min="6412" max="6412" width="22.7109375" style="4" bestFit="1" customWidth="1"/>
    <col min="6413" max="6414" width="33" style="4" bestFit="1" customWidth="1"/>
    <col min="6415" max="6415" width="22.7109375" style="4" bestFit="1" customWidth="1"/>
    <col min="6416" max="6416" width="33" style="4" bestFit="1" customWidth="1"/>
    <col min="6417" max="6417" width="25.7109375" style="4" customWidth="1"/>
    <col min="6418" max="6419" width="16.7109375" style="4" customWidth="1"/>
    <col min="6420" max="6420" width="26.7109375" style="4" customWidth="1"/>
    <col min="6421" max="6660" width="9.140625" style="4"/>
    <col min="6661" max="6661" width="71" style="4" customWidth="1"/>
    <col min="6662" max="6662" width="22.7109375" style="4" bestFit="1" customWidth="1"/>
    <col min="6663" max="6663" width="33" style="4" bestFit="1" customWidth="1"/>
    <col min="6664" max="6664" width="26.5703125" style="4" bestFit="1" customWidth="1"/>
    <col min="6665" max="6665" width="22.7109375" style="4" bestFit="1" customWidth="1"/>
    <col min="6666" max="6666" width="33" style="4" bestFit="1" customWidth="1"/>
    <col min="6667" max="6667" width="26.5703125" style="4" customWidth="1"/>
    <col min="6668" max="6668" width="22.7109375" style="4" bestFit="1" customWidth="1"/>
    <col min="6669" max="6670" width="33" style="4" bestFit="1" customWidth="1"/>
    <col min="6671" max="6671" width="22.7109375" style="4" bestFit="1" customWidth="1"/>
    <col min="6672" max="6672" width="33" style="4" bestFit="1" customWidth="1"/>
    <col min="6673" max="6673" width="25.7109375" style="4" customWidth="1"/>
    <col min="6674" max="6675" width="16.7109375" style="4" customWidth="1"/>
    <col min="6676" max="6676" width="26.7109375" style="4" customWidth="1"/>
    <col min="6677" max="6916" width="9.140625" style="4"/>
    <col min="6917" max="6917" width="71" style="4" customWidth="1"/>
    <col min="6918" max="6918" width="22.7109375" style="4" bestFit="1" customWidth="1"/>
    <col min="6919" max="6919" width="33" style="4" bestFit="1" customWidth="1"/>
    <col min="6920" max="6920" width="26.5703125" style="4" bestFit="1" customWidth="1"/>
    <col min="6921" max="6921" width="22.7109375" style="4" bestFit="1" customWidth="1"/>
    <col min="6922" max="6922" width="33" style="4" bestFit="1" customWidth="1"/>
    <col min="6923" max="6923" width="26.5703125" style="4" customWidth="1"/>
    <col min="6924" max="6924" width="22.7109375" style="4" bestFit="1" customWidth="1"/>
    <col min="6925" max="6926" width="33" style="4" bestFit="1" customWidth="1"/>
    <col min="6927" max="6927" width="22.7109375" style="4" bestFit="1" customWidth="1"/>
    <col min="6928" max="6928" width="33" style="4" bestFit="1" customWidth="1"/>
    <col min="6929" max="6929" width="25.7109375" style="4" customWidth="1"/>
    <col min="6930" max="6931" width="16.7109375" style="4" customWidth="1"/>
    <col min="6932" max="6932" width="26.7109375" style="4" customWidth="1"/>
    <col min="6933" max="7172" width="9.140625" style="4"/>
    <col min="7173" max="7173" width="71" style="4" customWidth="1"/>
    <col min="7174" max="7174" width="22.7109375" style="4" bestFit="1" customWidth="1"/>
    <col min="7175" max="7175" width="33" style="4" bestFit="1" customWidth="1"/>
    <col min="7176" max="7176" width="26.5703125" style="4" bestFit="1" customWidth="1"/>
    <col min="7177" max="7177" width="22.7109375" style="4" bestFit="1" customWidth="1"/>
    <col min="7178" max="7178" width="33" style="4" bestFit="1" customWidth="1"/>
    <col min="7179" max="7179" width="26.5703125" style="4" customWidth="1"/>
    <col min="7180" max="7180" width="22.7109375" style="4" bestFit="1" customWidth="1"/>
    <col min="7181" max="7182" width="33" style="4" bestFit="1" customWidth="1"/>
    <col min="7183" max="7183" width="22.7109375" style="4" bestFit="1" customWidth="1"/>
    <col min="7184" max="7184" width="33" style="4" bestFit="1" customWidth="1"/>
    <col min="7185" max="7185" width="25.7109375" style="4" customWidth="1"/>
    <col min="7186" max="7187" width="16.7109375" style="4" customWidth="1"/>
    <col min="7188" max="7188" width="26.7109375" style="4" customWidth="1"/>
    <col min="7189" max="7428" width="9.140625" style="4"/>
    <col min="7429" max="7429" width="71" style="4" customWidth="1"/>
    <col min="7430" max="7430" width="22.7109375" style="4" bestFit="1" customWidth="1"/>
    <col min="7431" max="7431" width="33" style="4" bestFit="1" customWidth="1"/>
    <col min="7432" max="7432" width="26.5703125" style="4" bestFit="1" customWidth="1"/>
    <col min="7433" max="7433" width="22.7109375" style="4" bestFit="1" customWidth="1"/>
    <col min="7434" max="7434" width="33" style="4" bestFit="1" customWidth="1"/>
    <col min="7435" max="7435" width="26.5703125" style="4" customWidth="1"/>
    <col min="7436" max="7436" width="22.7109375" style="4" bestFit="1" customWidth="1"/>
    <col min="7437" max="7438" width="33" style="4" bestFit="1" customWidth="1"/>
    <col min="7439" max="7439" width="22.7109375" style="4" bestFit="1" customWidth="1"/>
    <col min="7440" max="7440" width="33" style="4" bestFit="1" customWidth="1"/>
    <col min="7441" max="7441" width="25.7109375" style="4" customWidth="1"/>
    <col min="7442" max="7443" width="16.7109375" style="4" customWidth="1"/>
    <col min="7444" max="7444" width="26.7109375" style="4" customWidth="1"/>
    <col min="7445" max="7684" width="9.140625" style="4"/>
    <col min="7685" max="7685" width="71" style="4" customWidth="1"/>
    <col min="7686" max="7686" width="22.7109375" style="4" bestFit="1" customWidth="1"/>
    <col min="7687" max="7687" width="33" style="4" bestFit="1" customWidth="1"/>
    <col min="7688" max="7688" width="26.5703125" style="4" bestFit="1" customWidth="1"/>
    <col min="7689" max="7689" width="22.7109375" style="4" bestFit="1" customWidth="1"/>
    <col min="7690" max="7690" width="33" style="4" bestFit="1" customWidth="1"/>
    <col min="7691" max="7691" width="26.5703125" style="4" customWidth="1"/>
    <col min="7692" max="7692" width="22.7109375" style="4" bestFit="1" customWidth="1"/>
    <col min="7693" max="7694" width="33" style="4" bestFit="1" customWidth="1"/>
    <col min="7695" max="7695" width="22.7109375" style="4" bestFit="1" customWidth="1"/>
    <col min="7696" max="7696" width="33" style="4" bestFit="1" customWidth="1"/>
    <col min="7697" max="7697" width="25.7109375" style="4" customWidth="1"/>
    <col min="7698" max="7699" width="16.7109375" style="4" customWidth="1"/>
    <col min="7700" max="7700" width="26.7109375" style="4" customWidth="1"/>
    <col min="7701" max="7940" width="9.140625" style="4"/>
    <col min="7941" max="7941" width="71" style="4" customWidth="1"/>
    <col min="7942" max="7942" width="22.7109375" style="4" bestFit="1" customWidth="1"/>
    <col min="7943" max="7943" width="33" style="4" bestFit="1" customWidth="1"/>
    <col min="7944" max="7944" width="26.5703125" style="4" bestFit="1" customWidth="1"/>
    <col min="7945" max="7945" width="22.7109375" style="4" bestFit="1" customWidth="1"/>
    <col min="7946" max="7946" width="33" style="4" bestFit="1" customWidth="1"/>
    <col min="7947" max="7947" width="26.5703125" style="4" customWidth="1"/>
    <col min="7948" max="7948" width="22.7109375" style="4" bestFit="1" customWidth="1"/>
    <col min="7949" max="7950" width="33" style="4" bestFit="1" customWidth="1"/>
    <col min="7951" max="7951" width="22.7109375" style="4" bestFit="1" customWidth="1"/>
    <col min="7952" max="7952" width="33" style="4" bestFit="1" customWidth="1"/>
    <col min="7953" max="7953" width="25.7109375" style="4" customWidth="1"/>
    <col min="7954" max="7955" width="16.7109375" style="4" customWidth="1"/>
    <col min="7956" max="7956" width="26.7109375" style="4" customWidth="1"/>
    <col min="7957" max="8196" width="9.140625" style="4"/>
    <col min="8197" max="8197" width="71" style="4" customWidth="1"/>
    <col min="8198" max="8198" width="22.7109375" style="4" bestFit="1" customWidth="1"/>
    <col min="8199" max="8199" width="33" style="4" bestFit="1" customWidth="1"/>
    <col min="8200" max="8200" width="26.5703125" style="4" bestFit="1" customWidth="1"/>
    <col min="8201" max="8201" width="22.7109375" style="4" bestFit="1" customWidth="1"/>
    <col min="8202" max="8202" width="33" style="4" bestFit="1" customWidth="1"/>
    <col min="8203" max="8203" width="26.5703125" style="4" customWidth="1"/>
    <col min="8204" max="8204" width="22.7109375" style="4" bestFit="1" customWidth="1"/>
    <col min="8205" max="8206" width="33" style="4" bestFit="1" customWidth="1"/>
    <col min="8207" max="8207" width="22.7109375" style="4" bestFit="1" customWidth="1"/>
    <col min="8208" max="8208" width="33" style="4" bestFit="1" customWidth="1"/>
    <col min="8209" max="8209" width="25.7109375" style="4" customWidth="1"/>
    <col min="8210" max="8211" width="16.7109375" style="4" customWidth="1"/>
    <col min="8212" max="8212" width="26.7109375" style="4" customWidth="1"/>
    <col min="8213" max="8452" width="9.140625" style="4"/>
    <col min="8453" max="8453" width="71" style="4" customWidth="1"/>
    <col min="8454" max="8454" width="22.7109375" style="4" bestFit="1" customWidth="1"/>
    <col min="8455" max="8455" width="33" style="4" bestFit="1" customWidth="1"/>
    <col min="8456" max="8456" width="26.5703125" style="4" bestFit="1" customWidth="1"/>
    <col min="8457" max="8457" width="22.7109375" style="4" bestFit="1" customWidth="1"/>
    <col min="8458" max="8458" width="33" style="4" bestFit="1" customWidth="1"/>
    <col min="8459" max="8459" width="26.5703125" style="4" customWidth="1"/>
    <col min="8460" max="8460" width="22.7109375" style="4" bestFit="1" customWidth="1"/>
    <col min="8461" max="8462" width="33" style="4" bestFit="1" customWidth="1"/>
    <col min="8463" max="8463" width="22.7109375" style="4" bestFit="1" customWidth="1"/>
    <col min="8464" max="8464" width="33" style="4" bestFit="1" customWidth="1"/>
    <col min="8465" max="8465" width="25.7109375" style="4" customWidth="1"/>
    <col min="8466" max="8467" width="16.7109375" style="4" customWidth="1"/>
    <col min="8468" max="8468" width="26.7109375" style="4" customWidth="1"/>
    <col min="8469" max="8708" width="9.140625" style="4"/>
    <col min="8709" max="8709" width="71" style="4" customWidth="1"/>
    <col min="8710" max="8710" width="22.7109375" style="4" bestFit="1" customWidth="1"/>
    <col min="8711" max="8711" width="33" style="4" bestFit="1" customWidth="1"/>
    <col min="8712" max="8712" width="26.5703125" style="4" bestFit="1" customWidth="1"/>
    <col min="8713" max="8713" width="22.7109375" style="4" bestFit="1" customWidth="1"/>
    <col min="8714" max="8714" width="33" style="4" bestFit="1" customWidth="1"/>
    <col min="8715" max="8715" width="26.5703125" style="4" customWidth="1"/>
    <col min="8716" max="8716" width="22.7109375" style="4" bestFit="1" customWidth="1"/>
    <col min="8717" max="8718" width="33" style="4" bestFit="1" customWidth="1"/>
    <col min="8719" max="8719" width="22.7109375" style="4" bestFit="1" customWidth="1"/>
    <col min="8720" max="8720" width="33" style="4" bestFit="1" customWidth="1"/>
    <col min="8721" max="8721" width="25.7109375" style="4" customWidth="1"/>
    <col min="8722" max="8723" width="16.7109375" style="4" customWidth="1"/>
    <col min="8724" max="8724" width="26.7109375" style="4" customWidth="1"/>
    <col min="8725" max="8964" width="9.140625" style="4"/>
    <col min="8965" max="8965" width="71" style="4" customWidth="1"/>
    <col min="8966" max="8966" width="22.7109375" style="4" bestFit="1" customWidth="1"/>
    <col min="8967" max="8967" width="33" style="4" bestFit="1" customWidth="1"/>
    <col min="8968" max="8968" width="26.5703125" style="4" bestFit="1" customWidth="1"/>
    <col min="8969" max="8969" width="22.7109375" style="4" bestFit="1" customWidth="1"/>
    <col min="8970" max="8970" width="33" style="4" bestFit="1" customWidth="1"/>
    <col min="8971" max="8971" width="26.5703125" style="4" customWidth="1"/>
    <col min="8972" max="8972" width="22.7109375" style="4" bestFit="1" customWidth="1"/>
    <col min="8973" max="8974" width="33" style="4" bestFit="1" customWidth="1"/>
    <col min="8975" max="8975" width="22.7109375" style="4" bestFit="1" customWidth="1"/>
    <col min="8976" max="8976" width="33" style="4" bestFit="1" customWidth="1"/>
    <col min="8977" max="8977" width="25.7109375" style="4" customWidth="1"/>
    <col min="8978" max="8979" width="16.7109375" style="4" customWidth="1"/>
    <col min="8980" max="8980" width="26.7109375" style="4" customWidth="1"/>
    <col min="8981" max="9220" width="9.140625" style="4"/>
    <col min="9221" max="9221" width="71" style="4" customWidth="1"/>
    <col min="9222" max="9222" width="22.7109375" style="4" bestFit="1" customWidth="1"/>
    <col min="9223" max="9223" width="33" style="4" bestFit="1" customWidth="1"/>
    <col min="9224" max="9224" width="26.5703125" style="4" bestFit="1" customWidth="1"/>
    <col min="9225" max="9225" width="22.7109375" style="4" bestFit="1" customWidth="1"/>
    <col min="9226" max="9226" width="33" style="4" bestFit="1" customWidth="1"/>
    <col min="9227" max="9227" width="26.5703125" style="4" customWidth="1"/>
    <col min="9228" max="9228" width="22.7109375" style="4" bestFit="1" customWidth="1"/>
    <col min="9229" max="9230" width="33" style="4" bestFit="1" customWidth="1"/>
    <col min="9231" max="9231" width="22.7109375" style="4" bestFit="1" customWidth="1"/>
    <col min="9232" max="9232" width="33" style="4" bestFit="1" customWidth="1"/>
    <col min="9233" max="9233" width="25.7109375" style="4" customWidth="1"/>
    <col min="9234" max="9235" width="16.7109375" style="4" customWidth="1"/>
    <col min="9236" max="9236" width="26.7109375" style="4" customWidth="1"/>
    <col min="9237" max="9476" width="9.140625" style="4"/>
    <col min="9477" max="9477" width="71" style="4" customWidth="1"/>
    <col min="9478" max="9478" width="22.7109375" style="4" bestFit="1" customWidth="1"/>
    <col min="9479" max="9479" width="33" style="4" bestFit="1" customWidth="1"/>
    <col min="9480" max="9480" width="26.5703125" style="4" bestFit="1" customWidth="1"/>
    <col min="9481" max="9481" width="22.7109375" style="4" bestFit="1" customWidth="1"/>
    <col min="9482" max="9482" width="33" style="4" bestFit="1" customWidth="1"/>
    <col min="9483" max="9483" width="26.5703125" style="4" customWidth="1"/>
    <col min="9484" max="9484" width="22.7109375" style="4" bestFit="1" customWidth="1"/>
    <col min="9485" max="9486" width="33" style="4" bestFit="1" customWidth="1"/>
    <col min="9487" max="9487" width="22.7109375" style="4" bestFit="1" customWidth="1"/>
    <col min="9488" max="9488" width="33" style="4" bestFit="1" customWidth="1"/>
    <col min="9489" max="9489" width="25.7109375" style="4" customWidth="1"/>
    <col min="9490" max="9491" width="16.7109375" style="4" customWidth="1"/>
    <col min="9492" max="9492" width="26.7109375" style="4" customWidth="1"/>
    <col min="9493" max="9732" width="9.140625" style="4"/>
    <col min="9733" max="9733" width="71" style="4" customWidth="1"/>
    <col min="9734" max="9734" width="22.7109375" style="4" bestFit="1" customWidth="1"/>
    <col min="9735" max="9735" width="33" style="4" bestFit="1" customWidth="1"/>
    <col min="9736" max="9736" width="26.5703125" style="4" bestFit="1" customWidth="1"/>
    <col min="9737" max="9737" width="22.7109375" style="4" bestFit="1" customWidth="1"/>
    <col min="9738" max="9738" width="33" style="4" bestFit="1" customWidth="1"/>
    <col min="9739" max="9739" width="26.5703125" style="4" customWidth="1"/>
    <col min="9740" max="9740" width="22.7109375" style="4" bestFit="1" customWidth="1"/>
    <col min="9741" max="9742" width="33" style="4" bestFit="1" customWidth="1"/>
    <col min="9743" max="9743" width="22.7109375" style="4" bestFit="1" customWidth="1"/>
    <col min="9744" max="9744" width="33" style="4" bestFit="1" customWidth="1"/>
    <col min="9745" max="9745" width="25.7109375" style="4" customWidth="1"/>
    <col min="9746" max="9747" width="16.7109375" style="4" customWidth="1"/>
    <col min="9748" max="9748" width="26.7109375" style="4" customWidth="1"/>
    <col min="9749" max="9988" width="9.140625" style="4"/>
    <col min="9989" max="9989" width="71" style="4" customWidth="1"/>
    <col min="9990" max="9990" width="22.7109375" style="4" bestFit="1" customWidth="1"/>
    <col min="9991" max="9991" width="33" style="4" bestFit="1" customWidth="1"/>
    <col min="9992" max="9992" width="26.5703125" style="4" bestFit="1" customWidth="1"/>
    <col min="9993" max="9993" width="22.7109375" style="4" bestFit="1" customWidth="1"/>
    <col min="9994" max="9994" width="33" style="4" bestFit="1" customWidth="1"/>
    <col min="9995" max="9995" width="26.5703125" style="4" customWidth="1"/>
    <col min="9996" max="9996" width="22.7109375" style="4" bestFit="1" customWidth="1"/>
    <col min="9997" max="9998" width="33" style="4" bestFit="1" customWidth="1"/>
    <col min="9999" max="9999" width="22.7109375" style="4" bestFit="1" customWidth="1"/>
    <col min="10000" max="10000" width="33" style="4" bestFit="1" customWidth="1"/>
    <col min="10001" max="10001" width="25.7109375" style="4" customWidth="1"/>
    <col min="10002" max="10003" width="16.7109375" style="4" customWidth="1"/>
    <col min="10004" max="10004" width="26.7109375" style="4" customWidth="1"/>
    <col min="10005" max="10244" width="9.140625" style="4"/>
    <col min="10245" max="10245" width="71" style="4" customWidth="1"/>
    <col min="10246" max="10246" width="22.7109375" style="4" bestFit="1" customWidth="1"/>
    <col min="10247" max="10247" width="33" style="4" bestFit="1" customWidth="1"/>
    <col min="10248" max="10248" width="26.5703125" style="4" bestFit="1" customWidth="1"/>
    <col min="10249" max="10249" width="22.7109375" style="4" bestFit="1" customWidth="1"/>
    <col min="10250" max="10250" width="33" style="4" bestFit="1" customWidth="1"/>
    <col min="10251" max="10251" width="26.5703125" style="4" customWidth="1"/>
    <col min="10252" max="10252" width="22.7109375" style="4" bestFit="1" customWidth="1"/>
    <col min="10253" max="10254" width="33" style="4" bestFit="1" customWidth="1"/>
    <col min="10255" max="10255" width="22.7109375" style="4" bestFit="1" customWidth="1"/>
    <col min="10256" max="10256" width="33" style="4" bestFit="1" customWidth="1"/>
    <col min="10257" max="10257" width="25.7109375" style="4" customWidth="1"/>
    <col min="10258" max="10259" width="16.7109375" style="4" customWidth="1"/>
    <col min="10260" max="10260" width="26.7109375" style="4" customWidth="1"/>
    <col min="10261" max="10500" width="9.140625" style="4"/>
    <col min="10501" max="10501" width="71" style="4" customWidth="1"/>
    <col min="10502" max="10502" width="22.7109375" style="4" bestFit="1" customWidth="1"/>
    <col min="10503" max="10503" width="33" style="4" bestFit="1" customWidth="1"/>
    <col min="10504" max="10504" width="26.5703125" style="4" bestFit="1" customWidth="1"/>
    <col min="10505" max="10505" width="22.7109375" style="4" bestFit="1" customWidth="1"/>
    <col min="10506" max="10506" width="33" style="4" bestFit="1" customWidth="1"/>
    <col min="10507" max="10507" width="26.5703125" style="4" customWidth="1"/>
    <col min="10508" max="10508" width="22.7109375" style="4" bestFit="1" customWidth="1"/>
    <col min="10509" max="10510" width="33" style="4" bestFit="1" customWidth="1"/>
    <col min="10511" max="10511" width="22.7109375" style="4" bestFit="1" customWidth="1"/>
    <col min="10512" max="10512" width="33" style="4" bestFit="1" customWidth="1"/>
    <col min="10513" max="10513" width="25.7109375" style="4" customWidth="1"/>
    <col min="10514" max="10515" width="16.7109375" style="4" customWidth="1"/>
    <col min="10516" max="10516" width="26.7109375" style="4" customWidth="1"/>
    <col min="10517" max="10756" width="9.140625" style="4"/>
    <col min="10757" max="10757" width="71" style="4" customWidth="1"/>
    <col min="10758" max="10758" width="22.7109375" style="4" bestFit="1" customWidth="1"/>
    <col min="10759" max="10759" width="33" style="4" bestFit="1" customWidth="1"/>
    <col min="10760" max="10760" width="26.5703125" style="4" bestFit="1" customWidth="1"/>
    <col min="10761" max="10761" width="22.7109375" style="4" bestFit="1" customWidth="1"/>
    <col min="10762" max="10762" width="33" style="4" bestFit="1" customWidth="1"/>
    <col min="10763" max="10763" width="26.5703125" style="4" customWidth="1"/>
    <col min="10764" max="10764" width="22.7109375" style="4" bestFit="1" customWidth="1"/>
    <col min="10765" max="10766" width="33" style="4" bestFit="1" customWidth="1"/>
    <col min="10767" max="10767" width="22.7109375" style="4" bestFit="1" customWidth="1"/>
    <col min="10768" max="10768" width="33" style="4" bestFit="1" customWidth="1"/>
    <col min="10769" max="10769" width="25.7109375" style="4" customWidth="1"/>
    <col min="10770" max="10771" width="16.7109375" style="4" customWidth="1"/>
    <col min="10772" max="10772" width="26.7109375" style="4" customWidth="1"/>
    <col min="10773" max="11012" width="9.140625" style="4"/>
    <col min="11013" max="11013" width="71" style="4" customWidth="1"/>
    <col min="11014" max="11014" width="22.7109375" style="4" bestFit="1" customWidth="1"/>
    <col min="11015" max="11015" width="33" style="4" bestFit="1" customWidth="1"/>
    <col min="11016" max="11016" width="26.5703125" style="4" bestFit="1" customWidth="1"/>
    <col min="11017" max="11017" width="22.7109375" style="4" bestFit="1" customWidth="1"/>
    <col min="11018" max="11018" width="33" style="4" bestFit="1" customWidth="1"/>
    <col min="11019" max="11019" width="26.5703125" style="4" customWidth="1"/>
    <col min="11020" max="11020" width="22.7109375" style="4" bestFit="1" customWidth="1"/>
    <col min="11021" max="11022" width="33" style="4" bestFit="1" customWidth="1"/>
    <col min="11023" max="11023" width="22.7109375" style="4" bestFit="1" customWidth="1"/>
    <col min="11024" max="11024" width="33" style="4" bestFit="1" customWidth="1"/>
    <col min="11025" max="11025" width="25.7109375" style="4" customWidth="1"/>
    <col min="11026" max="11027" width="16.7109375" style="4" customWidth="1"/>
    <col min="11028" max="11028" width="26.7109375" style="4" customWidth="1"/>
    <col min="11029" max="11268" width="9.140625" style="4"/>
    <col min="11269" max="11269" width="71" style="4" customWidth="1"/>
    <col min="11270" max="11270" width="22.7109375" style="4" bestFit="1" customWidth="1"/>
    <col min="11271" max="11271" width="33" style="4" bestFit="1" customWidth="1"/>
    <col min="11272" max="11272" width="26.5703125" style="4" bestFit="1" customWidth="1"/>
    <col min="11273" max="11273" width="22.7109375" style="4" bestFit="1" customWidth="1"/>
    <col min="11274" max="11274" width="33" style="4" bestFit="1" customWidth="1"/>
    <col min="11275" max="11275" width="26.5703125" style="4" customWidth="1"/>
    <col min="11276" max="11276" width="22.7109375" style="4" bestFit="1" customWidth="1"/>
    <col min="11277" max="11278" width="33" style="4" bestFit="1" customWidth="1"/>
    <col min="11279" max="11279" width="22.7109375" style="4" bestFit="1" customWidth="1"/>
    <col min="11280" max="11280" width="33" style="4" bestFit="1" customWidth="1"/>
    <col min="11281" max="11281" width="25.7109375" style="4" customWidth="1"/>
    <col min="11282" max="11283" width="16.7109375" style="4" customWidth="1"/>
    <col min="11284" max="11284" width="26.7109375" style="4" customWidth="1"/>
    <col min="11285" max="11524" width="9.140625" style="4"/>
    <col min="11525" max="11525" width="71" style="4" customWidth="1"/>
    <col min="11526" max="11526" width="22.7109375" style="4" bestFit="1" customWidth="1"/>
    <col min="11527" max="11527" width="33" style="4" bestFit="1" customWidth="1"/>
    <col min="11528" max="11528" width="26.5703125" style="4" bestFit="1" customWidth="1"/>
    <col min="11529" max="11529" width="22.7109375" style="4" bestFit="1" customWidth="1"/>
    <col min="11530" max="11530" width="33" style="4" bestFit="1" customWidth="1"/>
    <col min="11531" max="11531" width="26.5703125" style="4" customWidth="1"/>
    <col min="11532" max="11532" width="22.7109375" style="4" bestFit="1" customWidth="1"/>
    <col min="11533" max="11534" width="33" style="4" bestFit="1" customWidth="1"/>
    <col min="11535" max="11535" width="22.7109375" style="4" bestFit="1" customWidth="1"/>
    <col min="11536" max="11536" width="33" style="4" bestFit="1" customWidth="1"/>
    <col min="11537" max="11537" width="25.7109375" style="4" customWidth="1"/>
    <col min="11538" max="11539" width="16.7109375" style="4" customWidth="1"/>
    <col min="11540" max="11540" width="26.7109375" style="4" customWidth="1"/>
    <col min="11541" max="11780" width="9.140625" style="4"/>
    <col min="11781" max="11781" width="71" style="4" customWidth="1"/>
    <col min="11782" max="11782" width="22.7109375" style="4" bestFit="1" customWidth="1"/>
    <col min="11783" max="11783" width="33" style="4" bestFit="1" customWidth="1"/>
    <col min="11784" max="11784" width="26.5703125" style="4" bestFit="1" customWidth="1"/>
    <col min="11785" max="11785" width="22.7109375" style="4" bestFit="1" customWidth="1"/>
    <col min="11786" max="11786" width="33" style="4" bestFit="1" customWidth="1"/>
    <col min="11787" max="11787" width="26.5703125" style="4" customWidth="1"/>
    <col min="11788" max="11788" width="22.7109375" style="4" bestFit="1" customWidth="1"/>
    <col min="11789" max="11790" width="33" style="4" bestFit="1" customWidth="1"/>
    <col min="11791" max="11791" width="22.7109375" style="4" bestFit="1" customWidth="1"/>
    <col min="11792" max="11792" width="33" style="4" bestFit="1" customWidth="1"/>
    <col min="11793" max="11793" width="25.7109375" style="4" customWidth="1"/>
    <col min="11794" max="11795" width="16.7109375" style="4" customWidth="1"/>
    <col min="11796" max="11796" width="26.7109375" style="4" customWidth="1"/>
    <col min="11797" max="12036" width="9.140625" style="4"/>
    <col min="12037" max="12037" width="71" style="4" customWidth="1"/>
    <col min="12038" max="12038" width="22.7109375" style="4" bestFit="1" customWidth="1"/>
    <col min="12039" max="12039" width="33" style="4" bestFit="1" customWidth="1"/>
    <col min="12040" max="12040" width="26.5703125" style="4" bestFit="1" customWidth="1"/>
    <col min="12041" max="12041" width="22.7109375" style="4" bestFit="1" customWidth="1"/>
    <col min="12042" max="12042" width="33" style="4" bestFit="1" customWidth="1"/>
    <col min="12043" max="12043" width="26.5703125" style="4" customWidth="1"/>
    <col min="12044" max="12044" width="22.7109375" style="4" bestFit="1" customWidth="1"/>
    <col min="12045" max="12046" width="33" style="4" bestFit="1" customWidth="1"/>
    <col min="12047" max="12047" width="22.7109375" style="4" bestFit="1" customWidth="1"/>
    <col min="12048" max="12048" width="33" style="4" bestFit="1" customWidth="1"/>
    <col min="12049" max="12049" width="25.7109375" style="4" customWidth="1"/>
    <col min="12050" max="12051" width="16.7109375" style="4" customWidth="1"/>
    <col min="12052" max="12052" width="26.7109375" style="4" customWidth="1"/>
    <col min="12053" max="12292" width="9.140625" style="4"/>
    <col min="12293" max="12293" width="71" style="4" customWidth="1"/>
    <col min="12294" max="12294" width="22.7109375" style="4" bestFit="1" customWidth="1"/>
    <col min="12295" max="12295" width="33" style="4" bestFit="1" customWidth="1"/>
    <col min="12296" max="12296" width="26.5703125" style="4" bestFit="1" customWidth="1"/>
    <col min="12297" max="12297" width="22.7109375" style="4" bestFit="1" customWidth="1"/>
    <col min="12298" max="12298" width="33" style="4" bestFit="1" customWidth="1"/>
    <col min="12299" max="12299" width="26.5703125" style="4" customWidth="1"/>
    <col min="12300" max="12300" width="22.7109375" style="4" bestFit="1" customWidth="1"/>
    <col min="12301" max="12302" width="33" style="4" bestFit="1" customWidth="1"/>
    <col min="12303" max="12303" width="22.7109375" style="4" bestFit="1" customWidth="1"/>
    <col min="12304" max="12304" width="33" style="4" bestFit="1" customWidth="1"/>
    <col min="12305" max="12305" width="25.7109375" style="4" customWidth="1"/>
    <col min="12306" max="12307" width="16.7109375" style="4" customWidth="1"/>
    <col min="12308" max="12308" width="26.7109375" style="4" customWidth="1"/>
    <col min="12309" max="12548" width="9.140625" style="4"/>
    <col min="12549" max="12549" width="71" style="4" customWidth="1"/>
    <col min="12550" max="12550" width="22.7109375" style="4" bestFit="1" customWidth="1"/>
    <col min="12551" max="12551" width="33" style="4" bestFit="1" customWidth="1"/>
    <col min="12552" max="12552" width="26.5703125" style="4" bestFit="1" customWidth="1"/>
    <col min="12553" max="12553" width="22.7109375" style="4" bestFit="1" customWidth="1"/>
    <col min="12554" max="12554" width="33" style="4" bestFit="1" customWidth="1"/>
    <col min="12555" max="12555" width="26.5703125" style="4" customWidth="1"/>
    <col min="12556" max="12556" width="22.7109375" style="4" bestFit="1" customWidth="1"/>
    <col min="12557" max="12558" width="33" style="4" bestFit="1" customWidth="1"/>
    <col min="12559" max="12559" width="22.7109375" style="4" bestFit="1" customWidth="1"/>
    <col min="12560" max="12560" width="33" style="4" bestFit="1" customWidth="1"/>
    <col min="12561" max="12561" width="25.7109375" style="4" customWidth="1"/>
    <col min="12562" max="12563" width="16.7109375" style="4" customWidth="1"/>
    <col min="12564" max="12564" width="26.7109375" style="4" customWidth="1"/>
    <col min="12565" max="12804" width="9.140625" style="4"/>
    <col min="12805" max="12805" width="71" style="4" customWidth="1"/>
    <col min="12806" max="12806" width="22.7109375" style="4" bestFit="1" customWidth="1"/>
    <col min="12807" max="12807" width="33" style="4" bestFit="1" customWidth="1"/>
    <col min="12808" max="12808" width="26.5703125" style="4" bestFit="1" customWidth="1"/>
    <col min="12809" max="12809" width="22.7109375" style="4" bestFit="1" customWidth="1"/>
    <col min="12810" max="12810" width="33" style="4" bestFit="1" customWidth="1"/>
    <col min="12811" max="12811" width="26.5703125" style="4" customWidth="1"/>
    <col min="12812" max="12812" width="22.7109375" style="4" bestFit="1" customWidth="1"/>
    <col min="12813" max="12814" width="33" style="4" bestFit="1" customWidth="1"/>
    <col min="12815" max="12815" width="22.7109375" style="4" bestFit="1" customWidth="1"/>
    <col min="12816" max="12816" width="33" style="4" bestFit="1" customWidth="1"/>
    <col min="12817" max="12817" width="25.7109375" style="4" customWidth="1"/>
    <col min="12818" max="12819" width="16.7109375" style="4" customWidth="1"/>
    <col min="12820" max="12820" width="26.7109375" style="4" customWidth="1"/>
    <col min="12821" max="13060" width="9.140625" style="4"/>
    <col min="13061" max="13061" width="71" style="4" customWidth="1"/>
    <col min="13062" max="13062" width="22.7109375" style="4" bestFit="1" customWidth="1"/>
    <col min="13063" max="13063" width="33" style="4" bestFit="1" customWidth="1"/>
    <col min="13064" max="13064" width="26.5703125" style="4" bestFit="1" customWidth="1"/>
    <col min="13065" max="13065" width="22.7109375" style="4" bestFit="1" customWidth="1"/>
    <col min="13066" max="13066" width="33" style="4" bestFit="1" customWidth="1"/>
    <col min="13067" max="13067" width="26.5703125" style="4" customWidth="1"/>
    <col min="13068" max="13068" width="22.7109375" style="4" bestFit="1" customWidth="1"/>
    <col min="13069" max="13070" width="33" style="4" bestFit="1" customWidth="1"/>
    <col min="13071" max="13071" width="22.7109375" style="4" bestFit="1" customWidth="1"/>
    <col min="13072" max="13072" width="33" style="4" bestFit="1" customWidth="1"/>
    <col min="13073" max="13073" width="25.7109375" style="4" customWidth="1"/>
    <col min="13074" max="13075" width="16.7109375" style="4" customWidth="1"/>
    <col min="13076" max="13076" width="26.7109375" style="4" customWidth="1"/>
    <col min="13077" max="13316" width="9.140625" style="4"/>
    <col min="13317" max="13317" width="71" style="4" customWidth="1"/>
    <col min="13318" max="13318" width="22.7109375" style="4" bestFit="1" customWidth="1"/>
    <col min="13319" max="13319" width="33" style="4" bestFit="1" customWidth="1"/>
    <col min="13320" max="13320" width="26.5703125" style="4" bestFit="1" customWidth="1"/>
    <col min="13321" max="13321" width="22.7109375" style="4" bestFit="1" customWidth="1"/>
    <col min="13322" max="13322" width="33" style="4" bestFit="1" customWidth="1"/>
    <col min="13323" max="13323" width="26.5703125" style="4" customWidth="1"/>
    <col min="13324" max="13324" width="22.7109375" style="4" bestFit="1" customWidth="1"/>
    <col min="13325" max="13326" width="33" style="4" bestFit="1" customWidth="1"/>
    <col min="13327" max="13327" width="22.7109375" style="4" bestFit="1" customWidth="1"/>
    <col min="13328" max="13328" width="33" style="4" bestFit="1" customWidth="1"/>
    <col min="13329" max="13329" width="25.7109375" style="4" customWidth="1"/>
    <col min="13330" max="13331" width="16.7109375" style="4" customWidth="1"/>
    <col min="13332" max="13332" width="26.7109375" style="4" customWidth="1"/>
    <col min="13333" max="13572" width="9.140625" style="4"/>
    <col min="13573" max="13573" width="71" style="4" customWidth="1"/>
    <col min="13574" max="13574" width="22.7109375" style="4" bestFit="1" customWidth="1"/>
    <col min="13575" max="13575" width="33" style="4" bestFit="1" customWidth="1"/>
    <col min="13576" max="13576" width="26.5703125" style="4" bestFit="1" customWidth="1"/>
    <col min="13577" max="13577" width="22.7109375" style="4" bestFit="1" customWidth="1"/>
    <col min="13578" max="13578" width="33" style="4" bestFit="1" customWidth="1"/>
    <col min="13579" max="13579" width="26.5703125" style="4" customWidth="1"/>
    <col min="13580" max="13580" width="22.7109375" style="4" bestFit="1" customWidth="1"/>
    <col min="13581" max="13582" width="33" style="4" bestFit="1" customWidth="1"/>
    <col min="13583" max="13583" width="22.7109375" style="4" bestFit="1" customWidth="1"/>
    <col min="13584" max="13584" width="33" style="4" bestFit="1" customWidth="1"/>
    <col min="13585" max="13585" width="25.7109375" style="4" customWidth="1"/>
    <col min="13586" max="13587" width="16.7109375" style="4" customWidth="1"/>
    <col min="13588" max="13588" width="26.7109375" style="4" customWidth="1"/>
    <col min="13589" max="13828" width="9.140625" style="4"/>
    <col min="13829" max="13829" width="71" style="4" customWidth="1"/>
    <col min="13830" max="13830" width="22.7109375" style="4" bestFit="1" customWidth="1"/>
    <col min="13831" max="13831" width="33" style="4" bestFit="1" customWidth="1"/>
    <col min="13832" max="13832" width="26.5703125" style="4" bestFit="1" customWidth="1"/>
    <col min="13833" max="13833" width="22.7109375" style="4" bestFit="1" customWidth="1"/>
    <col min="13834" max="13834" width="33" style="4" bestFit="1" customWidth="1"/>
    <col min="13835" max="13835" width="26.5703125" style="4" customWidth="1"/>
    <col min="13836" max="13836" width="22.7109375" style="4" bestFit="1" customWidth="1"/>
    <col min="13837" max="13838" width="33" style="4" bestFit="1" customWidth="1"/>
    <col min="13839" max="13839" width="22.7109375" style="4" bestFit="1" customWidth="1"/>
    <col min="13840" max="13840" width="33" style="4" bestFit="1" customWidth="1"/>
    <col min="13841" max="13841" width="25.7109375" style="4" customWidth="1"/>
    <col min="13842" max="13843" width="16.7109375" style="4" customWidth="1"/>
    <col min="13844" max="13844" width="26.7109375" style="4" customWidth="1"/>
    <col min="13845" max="14084" width="9.140625" style="4"/>
    <col min="14085" max="14085" width="71" style="4" customWidth="1"/>
    <col min="14086" max="14086" width="22.7109375" style="4" bestFit="1" customWidth="1"/>
    <col min="14087" max="14087" width="33" style="4" bestFit="1" customWidth="1"/>
    <col min="14088" max="14088" width="26.5703125" style="4" bestFit="1" customWidth="1"/>
    <col min="14089" max="14089" width="22.7109375" style="4" bestFit="1" customWidth="1"/>
    <col min="14090" max="14090" width="33" style="4" bestFit="1" customWidth="1"/>
    <col min="14091" max="14091" width="26.5703125" style="4" customWidth="1"/>
    <col min="14092" max="14092" width="22.7109375" style="4" bestFit="1" customWidth="1"/>
    <col min="14093" max="14094" width="33" style="4" bestFit="1" customWidth="1"/>
    <col min="14095" max="14095" width="22.7109375" style="4" bestFit="1" customWidth="1"/>
    <col min="14096" max="14096" width="33" style="4" bestFit="1" customWidth="1"/>
    <col min="14097" max="14097" width="25.7109375" style="4" customWidth="1"/>
    <col min="14098" max="14099" width="16.7109375" style="4" customWidth="1"/>
    <col min="14100" max="14100" width="26.7109375" style="4" customWidth="1"/>
    <col min="14101" max="14340" width="9.140625" style="4"/>
    <col min="14341" max="14341" width="71" style="4" customWidth="1"/>
    <col min="14342" max="14342" width="22.7109375" style="4" bestFit="1" customWidth="1"/>
    <col min="14343" max="14343" width="33" style="4" bestFit="1" customWidth="1"/>
    <col min="14344" max="14344" width="26.5703125" style="4" bestFit="1" customWidth="1"/>
    <col min="14345" max="14345" width="22.7109375" style="4" bestFit="1" customWidth="1"/>
    <col min="14346" max="14346" width="33" style="4" bestFit="1" customWidth="1"/>
    <col min="14347" max="14347" width="26.5703125" style="4" customWidth="1"/>
    <col min="14348" max="14348" width="22.7109375" style="4" bestFit="1" customWidth="1"/>
    <col min="14349" max="14350" width="33" style="4" bestFit="1" customWidth="1"/>
    <col min="14351" max="14351" width="22.7109375" style="4" bestFit="1" customWidth="1"/>
    <col min="14352" max="14352" width="33" style="4" bestFit="1" customWidth="1"/>
    <col min="14353" max="14353" width="25.7109375" style="4" customWidth="1"/>
    <col min="14354" max="14355" width="16.7109375" style="4" customWidth="1"/>
    <col min="14356" max="14356" width="26.7109375" style="4" customWidth="1"/>
    <col min="14357" max="14596" width="9.140625" style="4"/>
    <col min="14597" max="14597" width="71" style="4" customWidth="1"/>
    <col min="14598" max="14598" width="22.7109375" style="4" bestFit="1" customWidth="1"/>
    <col min="14599" max="14599" width="33" style="4" bestFit="1" customWidth="1"/>
    <col min="14600" max="14600" width="26.5703125" style="4" bestFit="1" customWidth="1"/>
    <col min="14601" max="14601" width="22.7109375" style="4" bestFit="1" customWidth="1"/>
    <col min="14602" max="14602" width="33" style="4" bestFit="1" customWidth="1"/>
    <col min="14603" max="14603" width="26.5703125" style="4" customWidth="1"/>
    <col min="14604" max="14604" width="22.7109375" style="4" bestFit="1" customWidth="1"/>
    <col min="14605" max="14606" width="33" style="4" bestFit="1" customWidth="1"/>
    <col min="14607" max="14607" width="22.7109375" style="4" bestFit="1" customWidth="1"/>
    <col min="14608" max="14608" width="33" style="4" bestFit="1" customWidth="1"/>
    <col min="14609" max="14609" width="25.7109375" style="4" customWidth="1"/>
    <col min="14610" max="14611" width="16.7109375" style="4" customWidth="1"/>
    <col min="14612" max="14612" width="26.7109375" style="4" customWidth="1"/>
    <col min="14613" max="14852" width="9.140625" style="4"/>
    <col min="14853" max="14853" width="71" style="4" customWidth="1"/>
    <col min="14854" max="14854" width="22.7109375" style="4" bestFit="1" customWidth="1"/>
    <col min="14855" max="14855" width="33" style="4" bestFit="1" customWidth="1"/>
    <col min="14856" max="14856" width="26.5703125" style="4" bestFit="1" customWidth="1"/>
    <col min="14857" max="14857" width="22.7109375" style="4" bestFit="1" customWidth="1"/>
    <col min="14858" max="14858" width="33" style="4" bestFit="1" customWidth="1"/>
    <col min="14859" max="14859" width="26.5703125" style="4" customWidth="1"/>
    <col min="14860" max="14860" width="22.7109375" style="4" bestFit="1" customWidth="1"/>
    <col min="14861" max="14862" width="33" style="4" bestFit="1" customWidth="1"/>
    <col min="14863" max="14863" width="22.7109375" style="4" bestFit="1" customWidth="1"/>
    <col min="14864" max="14864" width="33" style="4" bestFit="1" customWidth="1"/>
    <col min="14865" max="14865" width="25.7109375" style="4" customWidth="1"/>
    <col min="14866" max="14867" width="16.7109375" style="4" customWidth="1"/>
    <col min="14868" max="14868" width="26.7109375" style="4" customWidth="1"/>
    <col min="14869" max="15108" width="9.140625" style="4"/>
    <col min="15109" max="15109" width="71" style="4" customWidth="1"/>
    <col min="15110" max="15110" width="22.7109375" style="4" bestFit="1" customWidth="1"/>
    <col min="15111" max="15111" width="33" style="4" bestFit="1" customWidth="1"/>
    <col min="15112" max="15112" width="26.5703125" style="4" bestFit="1" customWidth="1"/>
    <col min="15113" max="15113" width="22.7109375" style="4" bestFit="1" customWidth="1"/>
    <col min="15114" max="15114" width="33" style="4" bestFit="1" customWidth="1"/>
    <col min="15115" max="15115" width="26.5703125" style="4" customWidth="1"/>
    <col min="15116" max="15116" width="22.7109375" style="4" bestFit="1" customWidth="1"/>
    <col min="15117" max="15118" width="33" style="4" bestFit="1" customWidth="1"/>
    <col min="15119" max="15119" width="22.7109375" style="4" bestFit="1" customWidth="1"/>
    <col min="15120" max="15120" width="33" style="4" bestFit="1" customWidth="1"/>
    <col min="15121" max="15121" width="25.7109375" style="4" customWidth="1"/>
    <col min="15122" max="15123" width="16.7109375" style="4" customWidth="1"/>
    <col min="15124" max="15124" width="26.7109375" style="4" customWidth="1"/>
    <col min="15125" max="15364" width="9.140625" style="4"/>
    <col min="15365" max="15365" width="71" style="4" customWidth="1"/>
    <col min="15366" max="15366" width="22.7109375" style="4" bestFit="1" customWidth="1"/>
    <col min="15367" max="15367" width="33" style="4" bestFit="1" customWidth="1"/>
    <col min="15368" max="15368" width="26.5703125" style="4" bestFit="1" customWidth="1"/>
    <col min="15369" max="15369" width="22.7109375" style="4" bestFit="1" customWidth="1"/>
    <col min="15370" max="15370" width="33" style="4" bestFit="1" customWidth="1"/>
    <col min="15371" max="15371" width="26.5703125" style="4" customWidth="1"/>
    <col min="15372" max="15372" width="22.7109375" style="4" bestFit="1" customWidth="1"/>
    <col min="15373" max="15374" width="33" style="4" bestFit="1" customWidth="1"/>
    <col min="15375" max="15375" width="22.7109375" style="4" bestFit="1" customWidth="1"/>
    <col min="15376" max="15376" width="33" style="4" bestFit="1" customWidth="1"/>
    <col min="15377" max="15377" width="25.7109375" style="4" customWidth="1"/>
    <col min="15378" max="15379" width="16.7109375" style="4" customWidth="1"/>
    <col min="15380" max="15380" width="26.7109375" style="4" customWidth="1"/>
    <col min="15381" max="15620" width="9.140625" style="4"/>
    <col min="15621" max="15621" width="71" style="4" customWidth="1"/>
    <col min="15622" max="15622" width="22.7109375" style="4" bestFit="1" customWidth="1"/>
    <col min="15623" max="15623" width="33" style="4" bestFit="1" customWidth="1"/>
    <col min="15624" max="15624" width="26.5703125" style="4" bestFit="1" customWidth="1"/>
    <col min="15625" max="15625" width="22.7109375" style="4" bestFit="1" customWidth="1"/>
    <col min="15626" max="15626" width="33" style="4" bestFit="1" customWidth="1"/>
    <col min="15627" max="15627" width="26.5703125" style="4" customWidth="1"/>
    <col min="15628" max="15628" width="22.7109375" style="4" bestFit="1" customWidth="1"/>
    <col min="15629" max="15630" width="33" style="4" bestFit="1" customWidth="1"/>
    <col min="15631" max="15631" width="22.7109375" style="4" bestFit="1" customWidth="1"/>
    <col min="15632" max="15632" width="33" style="4" bestFit="1" customWidth="1"/>
    <col min="15633" max="15633" width="25.7109375" style="4" customWidth="1"/>
    <col min="15634" max="15635" width="16.7109375" style="4" customWidth="1"/>
    <col min="15636" max="15636" width="26.7109375" style="4" customWidth="1"/>
    <col min="15637" max="15876" width="9.140625" style="4"/>
    <col min="15877" max="15877" width="71" style="4" customWidth="1"/>
    <col min="15878" max="15878" width="22.7109375" style="4" bestFit="1" customWidth="1"/>
    <col min="15879" max="15879" width="33" style="4" bestFit="1" customWidth="1"/>
    <col min="15880" max="15880" width="26.5703125" style="4" bestFit="1" customWidth="1"/>
    <col min="15881" max="15881" width="22.7109375" style="4" bestFit="1" customWidth="1"/>
    <col min="15882" max="15882" width="33" style="4" bestFit="1" customWidth="1"/>
    <col min="15883" max="15883" width="26.5703125" style="4" customWidth="1"/>
    <col min="15884" max="15884" width="22.7109375" style="4" bestFit="1" customWidth="1"/>
    <col min="15885" max="15886" width="33" style="4" bestFit="1" customWidth="1"/>
    <col min="15887" max="15887" width="22.7109375" style="4" bestFit="1" customWidth="1"/>
    <col min="15888" max="15888" width="33" style="4" bestFit="1" customWidth="1"/>
    <col min="15889" max="15889" width="25.7109375" style="4" customWidth="1"/>
    <col min="15890" max="15891" width="16.7109375" style="4" customWidth="1"/>
    <col min="15892" max="15892" width="26.7109375" style="4" customWidth="1"/>
    <col min="15893" max="16132" width="9.140625" style="4"/>
    <col min="16133" max="16133" width="71" style="4" customWidth="1"/>
    <col min="16134" max="16134" width="22.7109375" style="4" bestFit="1" customWidth="1"/>
    <col min="16135" max="16135" width="33" style="4" bestFit="1" customWidth="1"/>
    <col min="16136" max="16136" width="26.5703125" style="4" bestFit="1" customWidth="1"/>
    <col min="16137" max="16137" width="22.7109375" style="4" bestFit="1" customWidth="1"/>
    <col min="16138" max="16138" width="33" style="4" bestFit="1" customWidth="1"/>
    <col min="16139" max="16139" width="26.5703125" style="4" customWidth="1"/>
    <col min="16140" max="16140" width="22.7109375" style="4" bestFit="1" customWidth="1"/>
    <col min="16141" max="16142" width="33" style="4" bestFit="1" customWidth="1"/>
    <col min="16143" max="16143" width="22.7109375" style="4" bestFit="1" customWidth="1"/>
    <col min="16144" max="16144" width="33" style="4" bestFit="1" customWidth="1"/>
    <col min="16145" max="16145" width="25.7109375" style="4" customWidth="1"/>
    <col min="16146" max="16147" width="16.7109375" style="4" customWidth="1"/>
    <col min="16148" max="16148" width="26.7109375" style="4" customWidth="1"/>
    <col min="16149" max="16384" width="9.140625" style="4"/>
  </cols>
  <sheetData>
    <row r="2" spans="2:18" ht="15">
      <c r="B2" s="36"/>
      <c r="C2" s="36"/>
      <c r="D2" s="147" t="s">
        <v>434</v>
      </c>
      <c r="E2" s="36"/>
      <c r="F2" s="36"/>
      <c r="H2" s="36"/>
      <c r="I2" s="36"/>
      <c r="J2" s="36"/>
      <c r="K2" s="36"/>
      <c r="L2" s="36"/>
      <c r="M2" s="36"/>
      <c r="N2" s="36"/>
      <c r="O2" s="36"/>
      <c r="P2" s="36"/>
      <c r="Q2" s="36"/>
      <c r="R2" s="36"/>
    </row>
    <row r="3" spans="2:18" ht="15">
      <c r="B3" s="36"/>
      <c r="C3" s="36"/>
      <c r="D3" s="147" t="s">
        <v>435</v>
      </c>
      <c r="E3" s="36"/>
      <c r="F3" s="36"/>
      <c r="H3" s="36"/>
      <c r="I3" s="36"/>
      <c r="J3" s="36"/>
      <c r="K3" s="36"/>
      <c r="L3" s="36"/>
      <c r="M3" s="36"/>
      <c r="N3" s="36"/>
      <c r="O3" s="36"/>
      <c r="P3" s="36"/>
      <c r="Q3" s="36"/>
      <c r="R3" s="36"/>
    </row>
    <row r="4" spans="2:18" ht="15">
      <c r="B4" s="36"/>
      <c r="C4" s="36"/>
      <c r="D4" s="72" t="s">
        <v>420</v>
      </c>
      <c r="E4" s="36"/>
      <c r="F4" s="36"/>
      <c r="H4" s="36"/>
      <c r="I4" s="36"/>
      <c r="J4" s="36"/>
      <c r="K4" s="36"/>
      <c r="L4" s="36"/>
      <c r="M4" s="36"/>
      <c r="N4" s="36"/>
      <c r="O4" s="36"/>
      <c r="P4" s="36"/>
      <c r="Q4" s="36"/>
      <c r="R4" s="36"/>
    </row>
    <row r="6" spans="2:18" ht="15">
      <c r="B6" s="32" t="s">
        <v>96</v>
      </c>
      <c r="C6" s="32"/>
      <c r="D6" s="32"/>
      <c r="E6" s="32"/>
      <c r="F6" s="32"/>
      <c r="G6" s="32"/>
      <c r="H6" s="32"/>
      <c r="I6" s="32"/>
      <c r="J6" s="32"/>
      <c r="K6" s="32"/>
      <c r="L6" s="32"/>
      <c r="M6" s="32"/>
      <c r="N6" s="32"/>
      <c r="O6" s="32"/>
      <c r="P6" s="32"/>
      <c r="Q6" s="32"/>
    </row>
    <row r="7" spans="2:18" ht="15">
      <c r="B7" s="32" t="s">
        <v>421</v>
      </c>
      <c r="C7" s="32"/>
      <c r="D7" s="32"/>
      <c r="E7" s="32"/>
      <c r="F7" s="32"/>
      <c r="G7" s="32"/>
      <c r="H7" s="32"/>
      <c r="I7" s="32"/>
      <c r="J7" s="32"/>
      <c r="K7" s="32"/>
      <c r="L7" s="32"/>
      <c r="M7" s="32"/>
      <c r="N7" s="32"/>
      <c r="O7" s="32"/>
      <c r="P7" s="32"/>
      <c r="Q7" s="32"/>
    </row>
    <row r="9" spans="2:18" ht="15">
      <c r="B9" s="21"/>
      <c r="C9" s="259" t="s">
        <v>61</v>
      </c>
      <c r="D9" s="260"/>
      <c r="E9" s="261"/>
      <c r="F9" s="259" t="s">
        <v>422</v>
      </c>
      <c r="G9" s="260"/>
      <c r="H9" s="261"/>
    </row>
    <row r="10" spans="2:18" ht="75">
      <c r="B10" s="78"/>
      <c r="C10" s="31" t="s">
        <v>62</v>
      </c>
      <c r="D10" s="31" t="s">
        <v>63</v>
      </c>
      <c r="E10" s="31" t="s">
        <v>64</v>
      </c>
      <c r="F10" s="31" t="s">
        <v>65</v>
      </c>
      <c r="G10" s="31" t="s">
        <v>63</v>
      </c>
      <c r="H10" s="31" t="s">
        <v>64</v>
      </c>
    </row>
    <row r="11" spans="2:18" ht="15">
      <c r="B11" s="30" t="s">
        <v>66</v>
      </c>
      <c r="C11" s="31"/>
      <c r="D11" s="31"/>
      <c r="E11" s="31"/>
      <c r="F11" s="31"/>
      <c r="G11" s="31"/>
      <c r="H11" s="31"/>
      <c r="I11" s="79"/>
    </row>
    <row r="12" spans="2:18">
      <c r="B12" s="27" t="s">
        <v>83</v>
      </c>
      <c r="C12" s="22"/>
      <c r="D12" s="80"/>
      <c r="E12" s="63"/>
      <c r="F12" s="22"/>
      <c r="G12" s="80"/>
      <c r="H12" s="80"/>
      <c r="I12" s="142"/>
    </row>
    <row r="13" spans="2:18">
      <c r="B13" s="27" t="s">
        <v>83</v>
      </c>
      <c r="C13" s="22"/>
      <c r="D13" s="21"/>
      <c r="E13" s="63"/>
      <c r="F13" s="22"/>
      <c r="G13" s="21"/>
      <c r="H13" s="80"/>
    </row>
    <row r="14" spans="2:18" ht="15">
      <c r="B14" s="38" t="s">
        <v>67</v>
      </c>
      <c r="C14" s="23"/>
      <c r="D14" s="81"/>
      <c r="E14" s="65"/>
      <c r="F14" s="23"/>
      <c r="G14" s="81"/>
      <c r="H14" s="81"/>
      <c r="I14" s="143"/>
    </row>
    <row r="15" spans="2:18">
      <c r="B15" s="27" t="s">
        <v>68</v>
      </c>
      <c r="C15" s="21"/>
      <c r="D15" s="21"/>
      <c r="E15" s="80"/>
      <c r="F15" s="21"/>
      <c r="G15" s="21"/>
      <c r="H15" s="21"/>
    </row>
    <row r="16" spans="2:18">
      <c r="B16" s="39" t="s">
        <v>69</v>
      </c>
      <c r="C16" s="22"/>
      <c r="D16" s="21"/>
      <c r="E16" s="63"/>
      <c r="F16" s="22"/>
      <c r="G16" s="21"/>
      <c r="H16" s="21"/>
      <c r="I16" s="143"/>
    </row>
    <row r="17" spans="2:19">
      <c r="B17" s="39" t="s">
        <v>99</v>
      </c>
      <c r="C17" s="22"/>
      <c r="D17" s="80"/>
      <c r="E17" s="63"/>
      <c r="F17" s="22"/>
      <c r="G17" s="80"/>
      <c r="H17" s="80"/>
      <c r="I17" s="144"/>
    </row>
    <row r="18" spans="2:19">
      <c r="B18" s="39" t="s">
        <v>70</v>
      </c>
      <c r="C18" s="22"/>
      <c r="D18" s="80"/>
      <c r="E18" s="63"/>
      <c r="F18" s="22"/>
      <c r="G18" s="80"/>
      <c r="H18" s="80"/>
      <c r="I18" s="79"/>
      <c r="K18" s="79"/>
    </row>
    <row r="19" spans="2:19" ht="15">
      <c r="B19" s="38" t="s">
        <v>71</v>
      </c>
      <c r="C19" s="23"/>
      <c r="D19" s="81"/>
      <c r="E19" s="65"/>
      <c r="F19" s="23"/>
      <c r="G19" s="81"/>
      <c r="H19" s="81"/>
      <c r="I19" s="82"/>
      <c r="K19" s="79"/>
    </row>
    <row r="20" spans="2:19" s="32" customFormat="1" ht="15">
      <c r="B20" s="38" t="s">
        <v>72</v>
      </c>
      <c r="C20" s="83"/>
      <c r="D20" s="23"/>
      <c r="E20" s="23"/>
      <c r="F20" s="84"/>
      <c r="G20" s="23"/>
      <c r="H20" s="81"/>
      <c r="I20" s="85"/>
      <c r="J20" s="85"/>
    </row>
    <row r="21" spans="2:19" ht="60">
      <c r="B21" s="55" t="s">
        <v>73</v>
      </c>
      <c r="C21" s="262"/>
      <c r="D21" s="263"/>
      <c r="E21" s="264"/>
      <c r="F21" s="262"/>
      <c r="G21" s="263"/>
      <c r="H21" s="264"/>
      <c r="I21" s="143"/>
    </row>
    <row r="22" spans="2:19" ht="15">
      <c r="B22" s="40"/>
      <c r="C22" s="86"/>
      <c r="D22" s="35"/>
      <c r="E22" s="87"/>
      <c r="F22" s="145"/>
      <c r="G22" s="79"/>
      <c r="H22" s="75"/>
      <c r="I22" s="76"/>
      <c r="J22" s="143"/>
      <c r="K22" s="88"/>
      <c r="L22" s="88"/>
      <c r="M22" s="88"/>
      <c r="N22" s="88"/>
      <c r="O22" s="145"/>
      <c r="P22" s="79"/>
      <c r="Q22" s="88"/>
    </row>
    <row r="23" spans="2:19">
      <c r="B23" s="4" t="s">
        <v>74</v>
      </c>
      <c r="G23" s="79"/>
      <c r="H23" s="77"/>
      <c r="I23" s="77"/>
      <c r="J23" s="143"/>
      <c r="K23" s="77"/>
      <c r="L23" s="77"/>
      <c r="M23" s="77"/>
      <c r="N23" s="77"/>
      <c r="P23" s="79"/>
      <c r="Q23" s="77"/>
      <c r="R23" s="143"/>
    </row>
    <row r="24" spans="2:19">
      <c r="H24" s="89"/>
      <c r="K24" s="89"/>
      <c r="L24" s="89"/>
      <c r="M24" s="89"/>
      <c r="N24" s="89"/>
      <c r="Q24" s="89"/>
    </row>
    <row r="25" spans="2:19">
      <c r="C25" s="79"/>
      <c r="D25" s="79"/>
      <c r="E25" s="79"/>
      <c r="F25" s="79"/>
      <c r="G25" s="79"/>
      <c r="H25" s="79"/>
      <c r="I25" s="79"/>
      <c r="J25" s="79"/>
      <c r="K25" s="79"/>
      <c r="L25" s="79"/>
      <c r="M25" s="79"/>
      <c r="N25" s="79"/>
      <c r="O25" s="79"/>
      <c r="P25" s="79"/>
      <c r="Q25" s="79"/>
    </row>
    <row r="26" spans="2:19">
      <c r="H26" s="79"/>
      <c r="K26" s="79"/>
      <c r="L26" s="79"/>
      <c r="M26" s="79"/>
      <c r="N26" s="79"/>
      <c r="Q26" s="79"/>
      <c r="S26" s="79"/>
    </row>
    <row r="27" spans="2:19">
      <c r="C27" s="79"/>
      <c r="D27" s="79"/>
      <c r="F27" s="79"/>
      <c r="G27" s="79"/>
      <c r="H27" s="79"/>
      <c r="I27" s="79"/>
      <c r="J27" s="79"/>
      <c r="K27" s="79"/>
      <c r="L27" s="79"/>
      <c r="M27" s="79"/>
      <c r="N27" s="79"/>
      <c r="O27" s="79"/>
      <c r="P27" s="79"/>
      <c r="Q27" s="79"/>
    </row>
    <row r="29" spans="2:19">
      <c r="E29" s="79"/>
    </row>
  </sheetData>
  <mergeCells count="4">
    <mergeCell ref="C9:E9"/>
    <mergeCell ref="F9:H9"/>
    <mergeCell ref="C21:E21"/>
    <mergeCell ref="F21:H21"/>
  </mergeCells>
  <pageMargins left="0.7" right="0.7" top="0.75" bottom="0.75" header="0.3" footer="0.3"/>
</worksheet>
</file>

<file path=xl/worksheets/sheet2.xml><?xml version="1.0" encoding="utf-8"?>
<worksheet xmlns="http://schemas.openxmlformats.org/spreadsheetml/2006/main" xmlns:r="http://schemas.openxmlformats.org/officeDocument/2006/relationships">
  <sheetPr>
    <pageSetUpPr fitToPage="1"/>
  </sheetPr>
  <dimension ref="B2:O32"/>
  <sheetViews>
    <sheetView showGridLines="0" view="pageBreakPreview" topLeftCell="A9" zoomScaleNormal="80" zoomScaleSheetLayoutView="100" workbookViewId="0">
      <selection activeCell="B32" sqref="B32"/>
    </sheetView>
  </sheetViews>
  <sheetFormatPr defaultColWidth="9.140625" defaultRowHeight="15"/>
  <cols>
    <col min="1" max="1" width="6.28515625" style="5" customWidth="1"/>
    <col min="2" max="2" width="9.140625" style="5" customWidth="1"/>
    <col min="3" max="3" width="16.28515625" style="5" customWidth="1"/>
    <col min="4" max="4" width="84.42578125" style="5" customWidth="1"/>
    <col min="5" max="5" width="17.7109375" style="5" customWidth="1"/>
    <col min="6" max="6" width="20.7109375" style="5" customWidth="1"/>
    <col min="7" max="15" width="18.7109375" style="5" customWidth="1"/>
    <col min="16" max="16384" width="9.140625" style="5"/>
  </cols>
  <sheetData>
    <row r="2" spans="2:15">
      <c r="B2" s="217" t="s">
        <v>434</v>
      </c>
      <c r="C2" s="217"/>
      <c r="D2" s="217"/>
      <c r="E2" s="217"/>
      <c r="F2" s="1"/>
      <c r="G2" s="1"/>
      <c r="H2" s="1"/>
      <c r="I2" s="1"/>
      <c r="J2" s="1"/>
      <c r="K2" s="1"/>
      <c r="L2" s="1"/>
      <c r="M2" s="1"/>
      <c r="N2" s="1"/>
      <c r="O2" s="1"/>
    </row>
    <row r="3" spans="2:15">
      <c r="B3" s="217" t="s">
        <v>435</v>
      </c>
      <c r="C3" s="217"/>
      <c r="D3" s="217"/>
      <c r="E3" s="217"/>
      <c r="F3" s="1"/>
      <c r="G3" s="1"/>
      <c r="H3" s="1"/>
      <c r="I3" s="1"/>
      <c r="J3" s="1"/>
      <c r="K3" s="1"/>
      <c r="L3" s="1"/>
      <c r="M3" s="1"/>
      <c r="N3" s="1"/>
      <c r="O3" s="1"/>
    </row>
    <row r="4" spans="2:15" s="13" customFormat="1" ht="15.75">
      <c r="B4" s="218" t="s">
        <v>236</v>
      </c>
      <c r="C4" s="218"/>
      <c r="D4" s="219"/>
      <c r="E4" s="219"/>
      <c r="F4" s="1"/>
      <c r="G4" s="1"/>
      <c r="H4" s="1"/>
      <c r="I4" s="1"/>
      <c r="J4" s="1"/>
      <c r="K4" s="1"/>
      <c r="L4" s="1"/>
      <c r="M4" s="1"/>
      <c r="N4" s="1"/>
      <c r="O4" s="1"/>
    </row>
    <row r="5" spans="2:15" ht="15.75">
      <c r="D5" s="53" t="s">
        <v>228</v>
      </c>
    </row>
    <row r="6" spans="2:15" ht="15.75">
      <c r="N6" s="6"/>
    </row>
    <row r="7" spans="2:15" ht="15.75">
      <c r="B7" s="15" t="s">
        <v>88</v>
      </c>
      <c r="C7" s="15" t="s">
        <v>227</v>
      </c>
      <c r="D7" s="16" t="s">
        <v>8</v>
      </c>
      <c r="E7" s="16" t="s">
        <v>229</v>
      </c>
    </row>
    <row r="8" spans="2:15">
      <c r="B8" s="7">
        <v>1</v>
      </c>
      <c r="C8" s="64" t="s">
        <v>7</v>
      </c>
      <c r="D8" s="73" t="s">
        <v>238</v>
      </c>
      <c r="E8" s="9"/>
    </row>
    <row r="9" spans="2:15">
      <c r="B9" s="7">
        <f>B8+1</f>
        <v>2</v>
      </c>
      <c r="C9" s="64" t="s">
        <v>246</v>
      </c>
      <c r="D9" s="73" t="s">
        <v>239</v>
      </c>
      <c r="E9" s="9"/>
    </row>
    <row r="10" spans="2:15">
      <c r="B10" s="7">
        <f>B9+1</f>
        <v>3</v>
      </c>
      <c r="C10" s="64" t="s">
        <v>247</v>
      </c>
      <c r="D10" s="73" t="s">
        <v>307</v>
      </c>
      <c r="E10" s="9"/>
    </row>
    <row r="11" spans="2:15">
      <c r="B11" s="7">
        <f>B10+1</f>
        <v>4</v>
      </c>
      <c r="C11" s="64" t="s">
        <v>172</v>
      </c>
      <c r="D11" s="73" t="s">
        <v>100</v>
      </c>
      <c r="E11" s="9"/>
    </row>
    <row r="12" spans="2:15">
      <c r="B12" s="7">
        <f>B11+1</f>
        <v>5</v>
      </c>
      <c r="C12" s="64" t="s">
        <v>24</v>
      </c>
      <c r="D12" s="73" t="s">
        <v>231</v>
      </c>
      <c r="E12" s="9"/>
    </row>
    <row r="13" spans="2:15">
      <c r="B13" s="7">
        <f t="shared" ref="B13:B28" si="0">B12+1</f>
        <v>6</v>
      </c>
      <c r="C13" s="64" t="s">
        <v>25</v>
      </c>
      <c r="D13" s="73" t="s">
        <v>85</v>
      </c>
      <c r="E13" s="9"/>
    </row>
    <row r="14" spans="2:15">
      <c r="B14" s="7">
        <f t="shared" si="0"/>
        <v>7</v>
      </c>
      <c r="C14" s="64" t="s">
        <v>22</v>
      </c>
      <c r="D14" s="73" t="s">
        <v>232</v>
      </c>
      <c r="E14" s="9"/>
    </row>
    <row r="15" spans="2:15">
      <c r="B15" s="7">
        <f t="shared" si="0"/>
        <v>8</v>
      </c>
      <c r="C15" s="64" t="s">
        <v>23</v>
      </c>
      <c r="D15" s="73" t="s">
        <v>250</v>
      </c>
      <c r="E15" s="9"/>
    </row>
    <row r="16" spans="2:15">
      <c r="B16" s="7">
        <f t="shared" si="0"/>
        <v>9</v>
      </c>
      <c r="C16" s="64" t="s">
        <v>26</v>
      </c>
      <c r="D16" s="73" t="s">
        <v>138</v>
      </c>
      <c r="E16" s="9"/>
    </row>
    <row r="17" spans="2:5">
      <c r="B17" s="7">
        <f t="shared" si="0"/>
        <v>10</v>
      </c>
      <c r="C17" s="64" t="s">
        <v>27</v>
      </c>
      <c r="D17" s="73" t="s">
        <v>183</v>
      </c>
      <c r="E17" s="9"/>
    </row>
    <row r="18" spans="2:5">
      <c r="B18" s="7">
        <f t="shared" si="0"/>
        <v>11</v>
      </c>
      <c r="C18" s="64" t="s">
        <v>28</v>
      </c>
      <c r="D18" s="73" t="s">
        <v>181</v>
      </c>
      <c r="E18" s="9"/>
    </row>
    <row r="19" spans="2:5">
      <c r="B19" s="7">
        <f t="shared" si="0"/>
        <v>12</v>
      </c>
      <c r="C19" s="64" t="s">
        <v>29</v>
      </c>
      <c r="D19" s="73" t="s">
        <v>308</v>
      </c>
      <c r="E19" s="9"/>
    </row>
    <row r="20" spans="2:5">
      <c r="B20" s="7">
        <f t="shared" si="0"/>
        <v>13</v>
      </c>
      <c r="C20" s="64" t="s">
        <v>30</v>
      </c>
      <c r="D20" s="73" t="s">
        <v>245</v>
      </c>
      <c r="E20" s="9"/>
    </row>
    <row r="21" spans="2:5" ht="15.75">
      <c r="B21" s="10"/>
      <c r="C21" s="10"/>
      <c r="D21" s="11" t="s">
        <v>129</v>
      </c>
      <c r="E21" s="12"/>
    </row>
    <row r="22" spans="2:5">
      <c r="B22" s="7">
        <f>B20+1</f>
        <v>14</v>
      </c>
      <c r="C22" s="64" t="s">
        <v>31</v>
      </c>
      <c r="D22" s="73" t="s">
        <v>309</v>
      </c>
      <c r="E22" s="9"/>
    </row>
    <row r="23" spans="2:5">
      <c r="B23" s="7">
        <f>B22+1</f>
        <v>15</v>
      </c>
      <c r="C23" s="64" t="s">
        <v>32</v>
      </c>
      <c r="D23" s="73" t="s">
        <v>240</v>
      </c>
      <c r="E23" s="9"/>
    </row>
    <row r="24" spans="2:5">
      <c r="B24" s="7">
        <f t="shared" si="0"/>
        <v>16</v>
      </c>
      <c r="C24" s="64" t="s">
        <v>43</v>
      </c>
      <c r="D24" s="73" t="s">
        <v>241</v>
      </c>
      <c r="E24" s="9"/>
    </row>
    <row r="25" spans="2:5">
      <c r="B25" s="7">
        <f t="shared" si="0"/>
        <v>17</v>
      </c>
      <c r="C25" s="64" t="s">
        <v>45</v>
      </c>
      <c r="D25" s="8" t="s">
        <v>90</v>
      </c>
      <c r="E25" s="9"/>
    </row>
    <row r="26" spans="2:5">
      <c r="B26" s="7">
        <f t="shared" si="0"/>
        <v>18</v>
      </c>
      <c r="C26" s="64" t="s">
        <v>230</v>
      </c>
      <c r="D26" s="8" t="s">
        <v>84</v>
      </c>
      <c r="E26" s="9"/>
    </row>
    <row r="27" spans="2:5">
      <c r="B27" s="7">
        <f t="shared" si="0"/>
        <v>19</v>
      </c>
      <c r="C27" s="64" t="s">
        <v>123</v>
      </c>
      <c r="D27" s="8" t="s">
        <v>233</v>
      </c>
      <c r="E27" s="9"/>
    </row>
    <row r="28" spans="2:5">
      <c r="B28" s="7">
        <f t="shared" si="0"/>
        <v>20</v>
      </c>
      <c r="C28" s="64" t="s">
        <v>124</v>
      </c>
      <c r="D28" s="8" t="s">
        <v>234</v>
      </c>
      <c r="E28" s="9"/>
    </row>
    <row r="30" spans="2:5" ht="15.75">
      <c r="B30" s="14" t="s">
        <v>237</v>
      </c>
      <c r="C30" s="14"/>
    </row>
    <row r="32" spans="2:5" ht="16.5">
      <c r="B32" s="216" t="s">
        <v>449</v>
      </c>
    </row>
  </sheetData>
  <mergeCells count="3">
    <mergeCell ref="B2:E2"/>
    <mergeCell ref="B3:E3"/>
    <mergeCell ref="B4:E4"/>
  </mergeCells>
  <pageMargins left="0.55000000000000004" right="0.16" top="1.1023622047244095" bottom="0.98425196850393704" header="0.23622047244094491" footer="0.23622047244094491"/>
  <pageSetup paperSize="9" scale="76" orientation="portrait" r:id="rId1"/>
  <headerFooter alignWithMargins="0"/>
</worksheet>
</file>

<file path=xl/worksheets/sheet20.xml><?xml version="1.0" encoding="utf-8"?>
<worksheet xmlns="http://schemas.openxmlformats.org/spreadsheetml/2006/main" xmlns:r="http://schemas.openxmlformats.org/officeDocument/2006/relationships">
  <dimension ref="B1:C37"/>
  <sheetViews>
    <sheetView showGridLines="0" workbookViewId="0">
      <selection activeCell="B2" sqref="B2:C2"/>
    </sheetView>
  </sheetViews>
  <sheetFormatPr defaultColWidth="9.140625" defaultRowHeight="14.25"/>
  <cols>
    <col min="1" max="1" width="9.140625" style="4"/>
    <col min="2" max="2" width="51" style="4" customWidth="1"/>
    <col min="3" max="3" width="124" style="4" customWidth="1"/>
    <col min="4" max="257" width="9.140625" style="4"/>
    <col min="258" max="258" width="50.28515625" style="4" customWidth="1"/>
    <col min="259" max="259" width="90.5703125" style="4" customWidth="1"/>
    <col min="260" max="513" width="9.140625" style="4"/>
    <col min="514" max="514" width="50.28515625" style="4" customWidth="1"/>
    <col min="515" max="515" width="90.5703125" style="4" customWidth="1"/>
    <col min="516" max="769" width="9.140625" style="4"/>
    <col min="770" max="770" width="50.28515625" style="4" customWidth="1"/>
    <col min="771" max="771" width="90.5703125" style="4" customWidth="1"/>
    <col min="772" max="1025" width="9.140625" style="4"/>
    <col min="1026" max="1026" width="50.28515625" style="4" customWidth="1"/>
    <col min="1027" max="1027" width="90.5703125" style="4" customWidth="1"/>
    <col min="1028" max="1281" width="9.140625" style="4"/>
    <col min="1282" max="1282" width="50.28515625" style="4" customWidth="1"/>
    <col min="1283" max="1283" width="90.5703125" style="4" customWidth="1"/>
    <col min="1284" max="1537" width="9.140625" style="4"/>
    <col min="1538" max="1538" width="50.28515625" style="4" customWidth="1"/>
    <col min="1539" max="1539" width="90.5703125" style="4" customWidth="1"/>
    <col min="1540" max="1793" width="9.140625" style="4"/>
    <col min="1794" max="1794" width="50.28515625" style="4" customWidth="1"/>
    <col min="1795" max="1795" width="90.5703125" style="4" customWidth="1"/>
    <col min="1796" max="2049" width="9.140625" style="4"/>
    <col min="2050" max="2050" width="50.28515625" style="4" customWidth="1"/>
    <col min="2051" max="2051" width="90.5703125" style="4" customWidth="1"/>
    <col min="2052" max="2305" width="9.140625" style="4"/>
    <col min="2306" max="2306" width="50.28515625" style="4" customWidth="1"/>
    <col min="2307" max="2307" width="90.5703125" style="4" customWidth="1"/>
    <col min="2308" max="2561" width="9.140625" style="4"/>
    <col min="2562" max="2562" width="50.28515625" style="4" customWidth="1"/>
    <col min="2563" max="2563" width="90.5703125" style="4" customWidth="1"/>
    <col min="2564" max="2817" width="9.140625" style="4"/>
    <col min="2818" max="2818" width="50.28515625" style="4" customWidth="1"/>
    <col min="2819" max="2819" width="90.5703125" style="4" customWidth="1"/>
    <col min="2820" max="3073" width="9.140625" style="4"/>
    <col min="3074" max="3074" width="50.28515625" style="4" customWidth="1"/>
    <col min="3075" max="3075" width="90.5703125" style="4" customWidth="1"/>
    <col min="3076" max="3329" width="9.140625" style="4"/>
    <col min="3330" max="3330" width="50.28515625" style="4" customWidth="1"/>
    <col min="3331" max="3331" width="90.5703125" style="4" customWidth="1"/>
    <col min="3332" max="3585" width="9.140625" style="4"/>
    <col min="3586" max="3586" width="50.28515625" style="4" customWidth="1"/>
    <col min="3587" max="3587" width="90.5703125" style="4" customWidth="1"/>
    <col min="3588" max="3841" width="9.140625" style="4"/>
    <col min="3842" max="3842" width="50.28515625" style="4" customWidth="1"/>
    <col min="3843" max="3843" width="90.5703125" style="4" customWidth="1"/>
    <col min="3844" max="4097" width="9.140625" style="4"/>
    <col min="4098" max="4098" width="50.28515625" style="4" customWidth="1"/>
    <col min="4099" max="4099" width="90.5703125" style="4" customWidth="1"/>
    <col min="4100" max="4353" width="9.140625" style="4"/>
    <col min="4354" max="4354" width="50.28515625" style="4" customWidth="1"/>
    <col min="4355" max="4355" width="90.5703125" style="4" customWidth="1"/>
    <col min="4356" max="4609" width="9.140625" style="4"/>
    <col min="4610" max="4610" width="50.28515625" style="4" customWidth="1"/>
    <col min="4611" max="4611" width="90.5703125" style="4" customWidth="1"/>
    <col min="4612" max="4865" width="9.140625" style="4"/>
    <col min="4866" max="4866" width="50.28515625" style="4" customWidth="1"/>
    <col min="4867" max="4867" width="90.5703125" style="4" customWidth="1"/>
    <col min="4868" max="5121" width="9.140625" style="4"/>
    <col min="5122" max="5122" width="50.28515625" style="4" customWidth="1"/>
    <col min="5123" max="5123" width="90.5703125" style="4" customWidth="1"/>
    <col min="5124" max="5377" width="9.140625" style="4"/>
    <col min="5378" max="5378" width="50.28515625" style="4" customWidth="1"/>
    <col min="5379" max="5379" width="90.5703125" style="4" customWidth="1"/>
    <col min="5380" max="5633" width="9.140625" style="4"/>
    <col min="5634" max="5634" width="50.28515625" style="4" customWidth="1"/>
    <col min="5635" max="5635" width="90.5703125" style="4" customWidth="1"/>
    <col min="5636" max="5889" width="9.140625" style="4"/>
    <col min="5890" max="5890" width="50.28515625" style="4" customWidth="1"/>
    <col min="5891" max="5891" width="90.5703125" style="4" customWidth="1"/>
    <col min="5892" max="6145" width="9.140625" style="4"/>
    <col min="6146" max="6146" width="50.28515625" style="4" customWidth="1"/>
    <col min="6147" max="6147" width="90.5703125" style="4" customWidth="1"/>
    <col min="6148" max="6401" width="9.140625" style="4"/>
    <col min="6402" max="6402" width="50.28515625" style="4" customWidth="1"/>
    <col min="6403" max="6403" width="90.5703125" style="4" customWidth="1"/>
    <col min="6404" max="6657" width="9.140625" style="4"/>
    <col min="6658" max="6658" width="50.28515625" style="4" customWidth="1"/>
    <col min="6659" max="6659" width="90.5703125" style="4" customWidth="1"/>
    <col min="6660" max="6913" width="9.140625" style="4"/>
    <col min="6914" max="6914" width="50.28515625" style="4" customWidth="1"/>
    <col min="6915" max="6915" width="90.5703125" style="4" customWidth="1"/>
    <col min="6916" max="7169" width="9.140625" style="4"/>
    <col min="7170" max="7170" width="50.28515625" style="4" customWidth="1"/>
    <col min="7171" max="7171" width="90.5703125" style="4" customWidth="1"/>
    <col min="7172" max="7425" width="9.140625" style="4"/>
    <col min="7426" max="7426" width="50.28515625" style="4" customWidth="1"/>
    <col min="7427" max="7427" width="90.5703125" style="4" customWidth="1"/>
    <col min="7428" max="7681" width="9.140625" style="4"/>
    <col min="7682" max="7682" width="50.28515625" style="4" customWidth="1"/>
    <col min="7683" max="7683" width="90.5703125" style="4" customWidth="1"/>
    <col min="7684" max="7937" width="9.140625" style="4"/>
    <col min="7938" max="7938" width="50.28515625" style="4" customWidth="1"/>
    <col min="7939" max="7939" width="90.5703125" style="4" customWidth="1"/>
    <col min="7940" max="8193" width="9.140625" style="4"/>
    <col min="8194" max="8194" width="50.28515625" style="4" customWidth="1"/>
    <col min="8195" max="8195" width="90.5703125" style="4" customWidth="1"/>
    <col min="8196" max="8449" width="9.140625" style="4"/>
    <col min="8450" max="8450" width="50.28515625" style="4" customWidth="1"/>
    <col min="8451" max="8451" width="90.5703125" style="4" customWidth="1"/>
    <col min="8452" max="8705" width="9.140625" style="4"/>
    <col min="8706" max="8706" width="50.28515625" style="4" customWidth="1"/>
    <col min="8707" max="8707" width="90.5703125" style="4" customWidth="1"/>
    <col min="8708" max="8961" width="9.140625" style="4"/>
    <col min="8962" max="8962" width="50.28515625" style="4" customWidth="1"/>
    <col min="8963" max="8963" width="90.5703125" style="4" customWidth="1"/>
    <col min="8964" max="9217" width="9.140625" style="4"/>
    <col min="9218" max="9218" width="50.28515625" style="4" customWidth="1"/>
    <col min="9219" max="9219" width="90.5703125" style="4" customWidth="1"/>
    <col min="9220" max="9473" width="9.140625" style="4"/>
    <col min="9474" max="9474" width="50.28515625" style="4" customWidth="1"/>
    <col min="9475" max="9475" width="90.5703125" style="4" customWidth="1"/>
    <col min="9476" max="9729" width="9.140625" style="4"/>
    <col min="9730" max="9730" width="50.28515625" style="4" customWidth="1"/>
    <col min="9731" max="9731" width="90.5703125" style="4" customWidth="1"/>
    <col min="9732" max="9985" width="9.140625" style="4"/>
    <col min="9986" max="9986" width="50.28515625" style="4" customWidth="1"/>
    <col min="9987" max="9987" width="90.5703125" style="4" customWidth="1"/>
    <col min="9988" max="10241" width="9.140625" style="4"/>
    <col min="10242" max="10242" width="50.28515625" style="4" customWidth="1"/>
    <col min="10243" max="10243" width="90.5703125" style="4" customWidth="1"/>
    <col min="10244" max="10497" width="9.140625" style="4"/>
    <col min="10498" max="10498" width="50.28515625" style="4" customWidth="1"/>
    <col min="10499" max="10499" width="90.5703125" style="4" customWidth="1"/>
    <col min="10500" max="10753" width="9.140625" style="4"/>
    <col min="10754" max="10754" width="50.28515625" style="4" customWidth="1"/>
    <col min="10755" max="10755" width="90.5703125" style="4" customWidth="1"/>
    <col min="10756" max="11009" width="9.140625" style="4"/>
    <col min="11010" max="11010" width="50.28515625" style="4" customWidth="1"/>
    <col min="11011" max="11011" width="90.5703125" style="4" customWidth="1"/>
    <col min="11012" max="11265" width="9.140625" style="4"/>
    <col min="11266" max="11266" width="50.28515625" style="4" customWidth="1"/>
    <col min="11267" max="11267" width="90.5703125" style="4" customWidth="1"/>
    <col min="11268" max="11521" width="9.140625" style="4"/>
    <col min="11522" max="11522" width="50.28515625" style="4" customWidth="1"/>
    <col min="11523" max="11523" width="90.5703125" style="4" customWidth="1"/>
    <col min="11524" max="11777" width="9.140625" style="4"/>
    <col min="11778" max="11778" width="50.28515625" style="4" customWidth="1"/>
    <col min="11779" max="11779" width="90.5703125" style="4" customWidth="1"/>
    <col min="11780" max="12033" width="9.140625" style="4"/>
    <col min="12034" max="12034" width="50.28515625" style="4" customWidth="1"/>
    <col min="12035" max="12035" width="90.5703125" style="4" customWidth="1"/>
    <col min="12036" max="12289" width="9.140625" style="4"/>
    <col min="12290" max="12290" width="50.28515625" style="4" customWidth="1"/>
    <col min="12291" max="12291" width="90.5703125" style="4" customWidth="1"/>
    <col min="12292" max="12545" width="9.140625" style="4"/>
    <col min="12546" max="12546" width="50.28515625" style="4" customWidth="1"/>
    <col min="12547" max="12547" width="90.5703125" style="4" customWidth="1"/>
    <col min="12548" max="12801" width="9.140625" style="4"/>
    <col min="12802" max="12802" width="50.28515625" style="4" customWidth="1"/>
    <col min="12803" max="12803" width="90.5703125" style="4" customWidth="1"/>
    <col min="12804" max="13057" width="9.140625" style="4"/>
    <col min="13058" max="13058" width="50.28515625" style="4" customWidth="1"/>
    <col min="13059" max="13059" width="90.5703125" style="4" customWidth="1"/>
    <col min="13060" max="13313" width="9.140625" style="4"/>
    <col min="13314" max="13314" width="50.28515625" style="4" customWidth="1"/>
    <col min="13315" max="13315" width="90.5703125" style="4" customWidth="1"/>
    <col min="13316" max="13569" width="9.140625" style="4"/>
    <col min="13570" max="13570" width="50.28515625" style="4" customWidth="1"/>
    <col min="13571" max="13571" width="90.5703125" style="4" customWidth="1"/>
    <col min="13572" max="13825" width="9.140625" style="4"/>
    <col min="13826" max="13826" width="50.28515625" style="4" customWidth="1"/>
    <col min="13827" max="13827" width="90.5703125" style="4" customWidth="1"/>
    <col min="13828" max="14081" width="9.140625" style="4"/>
    <col min="14082" max="14082" width="50.28515625" style="4" customWidth="1"/>
    <col min="14083" max="14083" width="90.5703125" style="4" customWidth="1"/>
    <col min="14084" max="14337" width="9.140625" style="4"/>
    <col min="14338" max="14338" width="50.28515625" style="4" customWidth="1"/>
    <col min="14339" max="14339" width="90.5703125" style="4" customWidth="1"/>
    <col min="14340" max="14593" width="9.140625" style="4"/>
    <col min="14594" max="14594" width="50.28515625" style="4" customWidth="1"/>
    <col min="14595" max="14595" width="90.5703125" style="4" customWidth="1"/>
    <col min="14596" max="14849" width="9.140625" style="4"/>
    <col min="14850" max="14850" width="50.28515625" style="4" customWidth="1"/>
    <col min="14851" max="14851" width="90.5703125" style="4" customWidth="1"/>
    <col min="14852" max="15105" width="9.140625" style="4"/>
    <col min="15106" max="15106" width="50.28515625" style="4" customWidth="1"/>
    <col min="15107" max="15107" width="90.5703125" style="4" customWidth="1"/>
    <col min="15108" max="15361" width="9.140625" style="4"/>
    <col min="15362" max="15362" width="50.28515625" style="4" customWidth="1"/>
    <col min="15363" max="15363" width="90.5703125" style="4" customWidth="1"/>
    <col min="15364" max="15617" width="9.140625" style="4"/>
    <col min="15618" max="15618" width="50.28515625" style="4" customWidth="1"/>
    <col min="15619" max="15619" width="90.5703125" style="4" customWidth="1"/>
    <col min="15620" max="15873" width="9.140625" style="4"/>
    <col min="15874" max="15874" width="50.28515625" style="4" customWidth="1"/>
    <col min="15875" max="15875" width="90.5703125" style="4" customWidth="1"/>
    <col min="15876" max="16129" width="9.140625" style="4"/>
    <col min="16130" max="16130" width="50.28515625" style="4" customWidth="1"/>
    <col min="16131" max="16131" width="90.5703125" style="4" customWidth="1"/>
    <col min="16132" max="16384" width="9.140625" style="4"/>
  </cols>
  <sheetData>
    <row r="1" spans="2:3">
      <c r="C1" s="90"/>
    </row>
    <row r="2" spans="2:3" ht="15">
      <c r="B2" s="217" t="s">
        <v>434</v>
      </c>
      <c r="C2" s="217"/>
    </row>
    <row r="3" spans="2:3" ht="15">
      <c r="B3" s="217" t="s">
        <v>435</v>
      </c>
      <c r="C3" s="217"/>
    </row>
    <row r="4" spans="2:3" ht="15">
      <c r="B4" s="266" t="s">
        <v>423</v>
      </c>
      <c r="C4" s="266"/>
    </row>
    <row r="7" spans="2:3" ht="15">
      <c r="B7" s="23" t="s">
        <v>18</v>
      </c>
      <c r="C7" s="23" t="s">
        <v>0</v>
      </c>
    </row>
    <row r="8" spans="2:3" ht="15">
      <c r="B8" s="84"/>
      <c r="C8" s="84"/>
    </row>
    <row r="9" spans="2:3">
      <c r="B9" s="54" t="s">
        <v>75</v>
      </c>
      <c r="C9" s="22"/>
    </row>
    <row r="10" spans="2:3">
      <c r="B10" s="27" t="s">
        <v>65</v>
      </c>
      <c r="C10" s="21"/>
    </row>
    <row r="11" spans="2:3">
      <c r="B11" s="27" t="s">
        <v>97</v>
      </c>
      <c r="C11" s="80"/>
    </row>
    <row r="12" spans="2:3">
      <c r="B12" s="54" t="s">
        <v>101</v>
      </c>
      <c r="C12" s="80"/>
    </row>
    <row r="13" spans="2:3">
      <c r="B13" s="27" t="s">
        <v>102</v>
      </c>
      <c r="C13" s="64"/>
    </row>
    <row r="14" spans="2:3">
      <c r="B14" s="27" t="s">
        <v>76</v>
      </c>
      <c r="C14" s="64"/>
    </row>
    <row r="15" spans="2:3">
      <c r="B15" s="27" t="s">
        <v>103</v>
      </c>
      <c r="C15" s="60"/>
    </row>
    <row r="16" spans="2:3">
      <c r="B16" s="27" t="s">
        <v>104</v>
      </c>
      <c r="C16" s="60"/>
    </row>
    <row r="17" spans="2:3">
      <c r="B17" s="27" t="s">
        <v>105</v>
      </c>
      <c r="C17" s="60"/>
    </row>
    <row r="18" spans="2:3">
      <c r="B18" s="27" t="s">
        <v>77</v>
      </c>
      <c r="C18" s="60"/>
    </row>
    <row r="19" spans="2:3">
      <c r="B19" s="27" t="s">
        <v>106</v>
      </c>
      <c r="C19" s="64"/>
    </row>
    <row r="20" spans="2:3">
      <c r="B20" s="27" t="s">
        <v>78</v>
      </c>
      <c r="C20" s="91"/>
    </row>
    <row r="21" spans="2:3">
      <c r="B21" s="27" t="s">
        <v>107</v>
      </c>
      <c r="C21" s="60"/>
    </row>
    <row r="22" spans="2:3">
      <c r="B22" s="27" t="s">
        <v>79</v>
      </c>
      <c r="C22" s="91"/>
    </row>
    <row r="23" spans="2:3">
      <c r="B23" s="27" t="s">
        <v>108</v>
      </c>
      <c r="C23" s="60"/>
    </row>
    <row r="24" spans="2:3">
      <c r="B24" s="27" t="s">
        <v>109</v>
      </c>
      <c r="C24" s="60"/>
    </row>
    <row r="25" spans="2:3">
      <c r="B25" s="27" t="s">
        <v>110</v>
      </c>
      <c r="C25" s="60"/>
    </row>
    <row r="27" spans="2:3">
      <c r="B27" s="265" t="s">
        <v>111</v>
      </c>
      <c r="C27" s="265"/>
    </row>
    <row r="28" spans="2:3">
      <c r="B28" s="265" t="s">
        <v>112</v>
      </c>
      <c r="C28" s="265"/>
    </row>
    <row r="29" spans="2:3">
      <c r="B29" s="265" t="s">
        <v>113</v>
      </c>
      <c r="C29" s="265"/>
    </row>
    <row r="30" spans="2:3">
      <c r="B30" s="265" t="s">
        <v>114</v>
      </c>
      <c r="C30" s="265"/>
    </row>
    <row r="31" spans="2:3">
      <c r="B31" s="265" t="s">
        <v>115</v>
      </c>
      <c r="C31" s="265"/>
    </row>
    <row r="32" spans="2:3">
      <c r="B32" s="265" t="s">
        <v>116</v>
      </c>
      <c r="C32" s="265"/>
    </row>
    <row r="33" spans="2:3">
      <c r="B33" s="265" t="s">
        <v>117</v>
      </c>
      <c r="C33" s="265"/>
    </row>
    <row r="34" spans="2:3">
      <c r="B34" s="265" t="s">
        <v>118</v>
      </c>
      <c r="C34" s="265"/>
    </row>
    <row r="35" spans="2:3">
      <c r="B35" s="265" t="s">
        <v>119</v>
      </c>
      <c r="C35" s="265"/>
    </row>
    <row r="36" spans="2:3">
      <c r="B36" s="265" t="s">
        <v>120</v>
      </c>
      <c r="C36" s="265"/>
    </row>
    <row r="37" spans="2:3">
      <c r="B37" s="265" t="s">
        <v>121</v>
      </c>
      <c r="C37" s="265"/>
    </row>
  </sheetData>
  <mergeCells count="14">
    <mergeCell ref="B29:C29"/>
    <mergeCell ref="B2:C2"/>
    <mergeCell ref="B3:C3"/>
    <mergeCell ref="B4:C4"/>
    <mergeCell ref="B27:C27"/>
    <mergeCell ref="B28:C28"/>
    <mergeCell ref="B36:C36"/>
    <mergeCell ref="B37:C37"/>
    <mergeCell ref="B30:C30"/>
    <mergeCell ref="B31:C31"/>
    <mergeCell ref="B32:C32"/>
    <mergeCell ref="B33:C33"/>
    <mergeCell ref="B34:C34"/>
    <mergeCell ref="B35:C35"/>
  </mergeCells>
  <pageMargins left="0.7" right="0.7" top="0.75" bottom="0.75" header="0.3" footer="0.3"/>
</worksheet>
</file>

<file path=xl/worksheets/sheet21.xml><?xml version="1.0" encoding="utf-8"?>
<worksheet xmlns="http://schemas.openxmlformats.org/spreadsheetml/2006/main" xmlns:r="http://schemas.openxmlformats.org/officeDocument/2006/relationships">
  <dimension ref="B1:P31"/>
  <sheetViews>
    <sheetView showGridLines="0" workbookViewId="0">
      <selection activeCell="J2" sqref="J2:J3"/>
    </sheetView>
  </sheetViews>
  <sheetFormatPr defaultColWidth="9.140625" defaultRowHeight="14.25"/>
  <cols>
    <col min="1" max="1" width="2.85546875" style="56" customWidth="1"/>
    <col min="2" max="2" width="9.7109375" style="56" customWidth="1"/>
    <col min="3" max="3" width="14.28515625" style="56" customWidth="1"/>
    <col min="4" max="4" width="13.42578125" style="56" customWidth="1"/>
    <col min="5" max="5" width="19" style="56" customWidth="1"/>
    <col min="6" max="6" width="12.42578125" style="56" customWidth="1"/>
    <col min="7" max="7" width="15.28515625" style="56" customWidth="1"/>
    <col min="8" max="8" width="20.85546875" style="56" bestFit="1" customWidth="1"/>
    <col min="9" max="9" width="28.140625" style="56" bestFit="1" customWidth="1"/>
    <col min="10" max="10" width="19.140625" style="56" customWidth="1"/>
    <col min="11" max="11" width="19" style="56" customWidth="1"/>
    <col min="12" max="12" width="10.7109375" style="56" customWidth="1"/>
    <col min="13" max="13" width="11.28515625" style="56" customWidth="1"/>
    <col min="14" max="14" width="20.85546875" style="56" bestFit="1" customWidth="1"/>
    <col min="15" max="15" width="28.140625" style="56" bestFit="1" customWidth="1"/>
    <col min="16" max="16" width="14.7109375" style="56" customWidth="1"/>
    <col min="17" max="23" width="9.140625" style="56"/>
    <col min="24" max="24" width="11.28515625" style="56" customWidth="1"/>
    <col min="25" max="25" width="10.28515625" style="56" customWidth="1"/>
    <col min="26" max="233" width="9.140625" style="56"/>
    <col min="234" max="234" width="2.85546875" style="56" customWidth="1"/>
    <col min="235" max="235" width="13.140625" style="56" customWidth="1"/>
    <col min="236" max="236" width="60.28515625" style="56" customWidth="1"/>
    <col min="237" max="241" width="10.85546875" style="56" bestFit="1" customWidth="1"/>
    <col min="242" max="242" width="11.85546875" style="56" bestFit="1" customWidth="1"/>
    <col min="243" max="243" width="14.28515625" style="56" bestFit="1" customWidth="1"/>
    <col min="244" max="244" width="17.42578125" style="56" bestFit="1" customWidth="1"/>
    <col min="245" max="247" width="17.5703125" style="56" bestFit="1" customWidth="1"/>
    <col min="248" max="254" width="21" style="56" bestFit="1" customWidth="1"/>
    <col min="255" max="262" width="21.140625" style="56" bestFit="1" customWidth="1"/>
    <col min="263" max="263" width="22.7109375" style="56" customWidth="1"/>
    <col min="264" max="264" width="22" style="56" customWidth="1"/>
    <col min="265" max="265" width="22.7109375" style="56" customWidth="1"/>
    <col min="266" max="271" width="21.140625" style="56" bestFit="1" customWidth="1"/>
    <col min="272" max="272" width="19.5703125" style="56" customWidth="1"/>
    <col min="273" max="273" width="21.140625" style="56" bestFit="1" customWidth="1"/>
    <col min="274" max="274" width="22.7109375" style="56" customWidth="1"/>
    <col min="275" max="275" width="22" style="56" customWidth="1"/>
    <col min="276" max="276" width="23.42578125" style="56" bestFit="1" customWidth="1"/>
    <col min="277" max="279" width="9.140625" style="56"/>
    <col min="280" max="280" width="11.28515625" style="56" customWidth="1"/>
    <col min="281" max="281" width="10.28515625" style="56" customWidth="1"/>
    <col min="282" max="489" width="9.140625" style="56"/>
    <col min="490" max="490" width="2.85546875" style="56" customWidth="1"/>
    <col min="491" max="491" width="13.140625" style="56" customWidth="1"/>
    <col min="492" max="492" width="60.28515625" style="56" customWidth="1"/>
    <col min="493" max="497" width="10.85546875" style="56" bestFit="1" customWidth="1"/>
    <col min="498" max="498" width="11.85546875" style="56" bestFit="1" customWidth="1"/>
    <col min="499" max="499" width="14.28515625" style="56" bestFit="1" customWidth="1"/>
    <col min="500" max="500" width="17.42578125" style="56" bestFit="1" customWidth="1"/>
    <col min="501" max="503" width="17.5703125" style="56" bestFit="1" customWidth="1"/>
    <col min="504" max="510" width="21" style="56" bestFit="1" customWidth="1"/>
    <col min="511" max="518" width="21.140625" style="56" bestFit="1" customWidth="1"/>
    <col min="519" max="519" width="22.7109375" style="56" customWidth="1"/>
    <col min="520" max="520" width="22" style="56" customWidth="1"/>
    <col min="521" max="521" width="22.7109375" style="56" customWidth="1"/>
    <col min="522" max="527" width="21.140625" style="56" bestFit="1" customWidth="1"/>
    <col min="528" max="528" width="19.5703125" style="56" customWidth="1"/>
    <col min="529" max="529" width="21.140625" style="56" bestFit="1" customWidth="1"/>
    <col min="530" max="530" width="22.7109375" style="56" customWidth="1"/>
    <col min="531" max="531" width="22" style="56" customWidth="1"/>
    <col min="532" max="532" width="23.42578125" style="56" bestFit="1" customWidth="1"/>
    <col min="533" max="535" width="9.140625" style="56"/>
    <col min="536" max="536" width="11.28515625" style="56" customWidth="1"/>
    <col min="537" max="537" width="10.28515625" style="56" customWidth="1"/>
    <col min="538" max="745" width="9.140625" style="56"/>
    <col min="746" max="746" width="2.85546875" style="56" customWidth="1"/>
    <col min="747" max="747" width="13.140625" style="56" customWidth="1"/>
    <col min="748" max="748" width="60.28515625" style="56" customWidth="1"/>
    <col min="749" max="753" width="10.85546875" style="56" bestFit="1" customWidth="1"/>
    <col min="754" max="754" width="11.85546875" style="56" bestFit="1" customWidth="1"/>
    <col min="755" max="755" width="14.28515625" style="56" bestFit="1" customWidth="1"/>
    <col min="756" max="756" width="17.42578125" style="56" bestFit="1" customWidth="1"/>
    <col min="757" max="759" width="17.5703125" style="56" bestFit="1" customWidth="1"/>
    <col min="760" max="766" width="21" style="56" bestFit="1" customWidth="1"/>
    <col min="767" max="774" width="21.140625" style="56" bestFit="1" customWidth="1"/>
    <col min="775" max="775" width="22.7109375" style="56" customWidth="1"/>
    <col min="776" max="776" width="22" style="56" customWidth="1"/>
    <col min="777" max="777" width="22.7109375" style="56" customWidth="1"/>
    <col min="778" max="783" width="21.140625" style="56" bestFit="1" customWidth="1"/>
    <col min="784" max="784" width="19.5703125" style="56" customWidth="1"/>
    <col min="785" max="785" width="21.140625" style="56" bestFit="1" customWidth="1"/>
    <col min="786" max="786" width="22.7109375" style="56" customWidth="1"/>
    <col min="787" max="787" width="22" style="56" customWidth="1"/>
    <col min="788" max="788" width="23.42578125" style="56" bestFit="1" customWidth="1"/>
    <col min="789" max="791" width="9.140625" style="56"/>
    <col min="792" max="792" width="11.28515625" style="56" customWidth="1"/>
    <col min="793" max="793" width="10.28515625" style="56" customWidth="1"/>
    <col min="794" max="1001" width="9.140625" style="56"/>
    <col min="1002" max="1002" width="2.85546875" style="56" customWidth="1"/>
    <col min="1003" max="1003" width="13.140625" style="56" customWidth="1"/>
    <col min="1004" max="1004" width="60.28515625" style="56" customWidth="1"/>
    <col min="1005" max="1009" width="10.85546875" style="56" bestFit="1" customWidth="1"/>
    <col min="1010" max="1010" width="11.85546875" style="56" bestFit="1" customWidth="1"/>
    <col min="1011" max="1011" width="14.28515625" style="56" bestFit="1" customWidth="1"/>
    <col min="1012" max="1012" width="17.42578125" style="56" bestFit="1" customWidth="1"/>
    <col min="1013" max="1015" width="17.5703125" style="56" bestFit="1" customWidth="1"/>
    <col min="1016" max="1022" width="21" style="56" bestFit="1" customWidth="1"/>
    <col min="1023" max="1030" width="21.140625" style="56" bestFit="1" customWidth="1"/>
    <col min="1031" max="1031" width="22.7109375" style="56" customWidth="1"/>
    <col min="1032" max="1032" width="22" style="56" customWidth="1"/>
    <col min="1033" max="1033" width="22.7109375" style="56" customWidth="1"/>
    <col min="1034" max="1039" width="21.140625" style="56" bestFit="1" customWidth="1"/>
    <col min="1040" max="1040" width="19.5703125" style="56" customWidth="1"/>
    <col min="1041" max="1041" width="21.140625" style="56" bestFit="1" customWidth="1"/>
    <col min="1042" max="1042" width="22.7109375" style="56" customWidth="1"/>
    <col min="1043" max="1043" width="22" style="56" customWidth="1"/>
    <col min="1044" max="1044" width="23.42578125" style="56" bestFit="1" customWidth="1"/>
    <col min="1045" max="1047" width="9.140625" style="56"/>
    <col min="1048" max="1048" width="11.28515625" style="56" customWidth="1"/>
    <col min="1049" max="1049" width="10.28515625" style="56" customWidth="1"/>
    <col min="1050" max="1257" width="9.140625" style="56"/>
    <col min="1258" max="1258" width="2.85546875" style="56" customWidth="1"/>
    <col min="1259" max="1259" width="13.140625" style="56" customWidth="1"/>
    <col min="1260" max="1260" width="60.28515625" style="56" customWidth="1"/>
    <col min="1261" max="1265" width="10.85546875" style="56" bestFit="1" customWidth="1"/>
    <col min="1266" max="1266" width="11.85546875" style="56" bestFit="1" customWidth="1"/>
    <col min="1267" max="1267" width="14.28515625" style="56" bestFit="1" customWidth="1"/>
    <col min="1268" max="1268" width="17.42578125" style="56" bestFit="1" customWidth="1"/>
    <col min="1269" max="1271" width="17.5703125" style="56" bestFit="1" customWidth="1"/>
    <col min="1272" max="1278" width="21" style="56" bestFit="1" customWidth="1"/>
    <col min="1279" max="1286" width="21.140625" style="56" bestFit="1" customWidth="1"/>
    <col min="1287" max="1287" width="22.7109375" style="56" customWidth="1"/>
    <col min="1288" max="1288" width="22" style="56" customWidth="1"/>
    <col min="1289" max="1289" width="22.7109375" style="56" customWidth="1"/>
    <col min="1290" max="1295" width="21.140625" style="56" bestFit="1" customWidth="1"/>
    <col min="1296" max="1296" width="19.5703125" style="56" customWidth="1"/>
    <col min="1297" max="1297" width="21.140625" style="56" bestFit="1" customWidth="1"/>
    <col min="1298" max="1298" width="22.7109375" style="56" customWidth="1"/>
    <col min="1299" max="1299" width="22" style="56" customWidth="1"/>
    <col min="1300" max="1300" width="23.42578125" style="56" bestFit="1" customWidth="1"/>
    <col min="1301" max="1303" width="9.140625" style="56"/>
    <col min="1304" max="1304" width="11.28515625" style="56" customWidth="1"/>
    <col min="1305" max="1305" width="10.28515625" style="56" customWidth="1"/>
    <col min="1306" max="1513" width="9.140625" style="56"/>
    <col min="1514" max="1514" width="2.85546875" style="56" customWidth="1"/>
    <col min="1515" max="1515" width="13.140625" style="56" customWidth="1"/>
    <col min="1516" max="1516" width="60.28515625" style="56" customWidth="1"/>
    <col min="1517" max="1521" width="10.85546875" style="56" bestFit="1" customWidth="1"/>
    <col min="1522" max="1522" width="11.85546875" style="56" bestFit="1" customWidth="1"/>
    <col min="1523" max="1523" width="14.28515625" style="56" bestFit="1" customWidth="1"/>
    <col min="1524" max="1524" width="17.42578125" style="56" bestFit="1" customWidth="1"/>
    <col min="1525" max="1527" width="17.5703125" style="56" bestFit="1" customWidth="1"/>
    <col min="1528" max="1534" width="21" style="56" bestFit="1" customWidth="1"/>
    <col min="1535" max="1542" width="21.140625" style="56" bestFit="1" customWidth="1"/>
    <col min="1543" max="1543" width="22.7109375" style="56" customWidth="1"/>
    <col min="1544" max="1544" width="22" style="56" customWidth="1"/>
    <col min="1545" max="1545" width="22.7109375" style="56" customWidth="1"/>
    <col min="1546" max="1551" width="21.140625" style="56" bestFit="1" customWidth="1"/>
    <col min="1552" max="1552" width="19.5703125" style="56" customWidth="1"/>
    <col min="1553" max="1553" width="21.140625" style="56" bestFit="1" customWidth="1"/>
    <col min="1554" max="1554" width="22.7109375" style="56" customWidth="1"/>
    <col min="1555" max="1555" width="22" style="56" customWidth="1"/>
    <col min="1556" max="1556" width="23.42578125" style="56" bestFit="1" customWidth="1"/>
    <col min="1557" max="1559" width="9.140625" style="56"/>
    <col min="1560" max="1560" width="11.28515625" style="56" customWidth="1"/>
    <col min="1561" max="1561" width="10.28515625" style="56" customWidth="1"/>
    <col min="1562" max="1769" width="9.140625" style="56"/>
    <col min="1770" max="1770" width="2.85546875" style="56" customWidth="1"/>
    <col min="1771" max="1771" width="13.140625" style="56" customWidth="1"/>
    <col min="1772" max="1772" width="60.28515625" style="56" customWidth="1"/>
    <col min="1773" max="1777" width="10.85546875" style="56" bestFit="1" customWidth="1"/>
    <col min="1778" max="1778" width="11.85546875" style="56" bestFit="1" customWidth="1"/>
    <col min="1779" max="1779" width="14.28515625" style="56" bestFit="1" customWidth="1"/>
    <col min="1780" max="1780" width="17.42578125" style="56" bestFit="1" customWidth="1"/>
    <col min="1781" max="1783" width="17.5703125" style="56" bestFit="1" customWidth="1"/>
    <col min="1784" max="1790" width="21" style="56" bestFit="1" customWidth="1"/>
    <col min="1791" max="1798" width="21.140625" style="56" bestFit="1" customWidth="1"/>
    <col min="1799" max="1799" width="22.7109375" style="56" customWidth="1"/>
    <col min="1800" max="1800" width="22" style="56" customWidth="1"/>
    <col min="1801" max="1801" width="22.7109375" style="56" customWidth="1"/>
    <col min="1802" max="1807" width="21.140625" style="56" bestFit="1" customWidth="1"/>
    <col min="1808" max="1808" width="19.5703125" style="56" customWidth="1"/>
    <col min="1809" max="1809" width="21.140625" style="56" bestFit="1" customWidth="1"/>
    <col min="1810" max="1810" width="22.7109375" style="56" customWidth="1"/>
    <col min="1811" max="1811" width="22" style="56" customWidth="1"/>
    <col min="1812" max="1812" width="23.42578125" style="56" bestFit="1" customWidth="1"/>
    <col min="1813" max="1815" width="9.140625" style="56"/>
    <col min="1816" max="1816" width="11.28515625" style="56" customWidth="1"/>
    <col min="1817" max="1817" width="10.28515625" style="56" customWidth="1"/>
    <col min="1818" max="2025" width="9.140625" style="56"/>
    <col min="2026" max="2026" width="2.85546875" style="56" customWidth="1"/>
    <col min="2027" max="2027" width="13.140625" style="56" customWidth="1"/>
    <col min="2028" max="2028" width="60.28515625" style="56" customWidth="1"/>
    <col min="2029" max="2033" width="10.85546875" style="56" bestFit="1" customWidth="1"/>
    <col min="2034" max="2034" width="11.85546875" style="56" bestFit="1" customWidth="1"/>
    <col min="2035" max="2035" width="14.28515625" style="56" bestFit="1" customWidth="1"/>
    <col min="2036" max="2036" width="17.42578125" style="56" bestFit="1" customWidth="1"/>
    <col min="2037" max="2039" width="17.5703125" style="56" bestFit="1" customWidth="1"/>
    <col min="2040" max="2046" width="21" style="56" bestFit="1" customWidth="1"/>
    <col min="2047" max="2054" width="21.140625" style="56" bestFit="1" customWidth="1"/>
    <col min="2055" max="2055" width="22.7109375" style="56" customWidth="1"/>
    <col min="2056" max="2056" width="22" style="56" customWidth="1"/>
    <col min="2057" max="2057" width="22.7109375" style="56" customWidth="1"/>
    <col min="2058" max="2063" width="21.140625" style="56" bestFit="1" customWidth="1"/>
    <col min="2064" max="2064" width="19.5703125" style="56" customWidth="1"/>
    <col min="2065" max="2065" width="21.140625" style="56" bestFit="1" customWidth="1"/>
    <col min="2066" max="2066" width="22.7109375" style="56" customWidth="1"/>
    <col min="2067" max="2067" width="22" style="56" customWidth="1"/>
    <col min="2068" max="2068" width="23.42578125" style="56" bestFit="1" customWidth="1"/>
    <col min="2069" max="2071" width="9.140625" style="56"/>
    <col min="2072" max="2072" width="11.28515625" style="56" customWidth="1"/>
    <col min="2073" max="2073" width="10.28515625" style="56" customWidth="1"/>
    <col min="2074" max="2281" width="9.140625" style="56"/>
    <col min="2282" max="2282" width="2.85546875" style="56" customWidth="1"/>
    <col min="2283" max="2283" width="13.140625" style="56" customWidth="1"/>
    <col min="2284" max="2284" width="60.28515625" style="56" customWidth="1"/>
    <col min="2285" max="2289" width="10.85546875" style="56" bestFit="1" customWidth="1"/>
    <col min="2290" max="2290" width="11.85546875" style="56" bestFit="1" customWidth="1"/>
    <col min="2291" max="2291" width="14.28515625" style="56" bestFit="1" customWidth="1"/>
    <col min="2292" max="2292" width="17.42578125" style="56" bestFit="1" customWidth="1"/>
    <col min="2293" max="2295" width="17.5703125" style="56" bestFit="1" customWidth="1"/>
    <col min="2296" max="2302" width="21" style="56" bestFit="1" customWidth="1"/>
    <col min="2303" max="2310" width="21.140625" style="56" bestFit="1" customWidth="1"/>
    <col min="2311" max="2311" width="22.7109375" style="56" customWidth="1"/>
    <col min="2312" max="2312" width="22" style="56" customWidth="1"/>
    <col min="2313" max="2313" width="22.7109375" style="56" customWidth="1"/>
    <col min="2314" max="2319" width="21.140625" style="56" bestFit="1" customWidth="1"/>
    <col min="2320" max="2320" width="19.5703125" style="56" customWidth="1"/>
    <col min="2321" max="2321" width="21.140625" style="56" bestFit="1" customWidth="1"/>
    <col min="2322" max="2322" width="22.7109375" style="56" customWidth="1"/>
    <col min="2323" max="2323" width="22" style="56" customWidth="1"/>
    <col min="2324" max="2324" width="23.42578125" style="56" bestFit="1" customWidth="1"/>
    <col min="2325" max="2327" width="9.140625" style="56"/>
    <col min="2328" max="2328" width="11.28515625" style="56" customWidth="1"/>
    <col min="2329" max="2329" width="10.28515625" style="56" customWidth="1"/>
    <col min="2330" max="2537" width="9.140625" style="56"/>
    <col min="2538" max="2538" width="2.85546875" style="56" customWidth="1"/>
    <col min="2539" max="2539" width="13.140625" style="56" customWidth="1"/>
    <col min="2540" max="2540" width="60.28515625" style="56" customWidth="1"/>
    <col min="2541" max="2545" width="10.85546875" style="56" bestFit="1" customWidth="1"/>
    <col min="2546" max="2546" width="11.85546875" style="56" bestFit="1" customWidth="1"/>
    <col min="2547" max="2547" width="14.28515625" style="56" bestFit="1" customWidth="1"/>
    <col min="2548" max="2548" width="17.42578125" style="56" bestFit="1" customWidth="1"/>
    <col min="2549" max="2551" width="17.5703125" style="56" bestFit="1" customWidth="1"/>
    <col min="2552" max="2558" width="21" style="56" bestFit="1" customWidth="1"/>
    <col min="2559" max="2566" width="21.140625" style="56" bestFit="1" customWidth="1"/>
    <col min="2567" max="2567" width="22.7109375" style="56" customWidth="1"/>
    <col min="2568" max="2568" width="22" style="56" customWidth="1"/>
    <col min="2569" max="2569" width="22.7109375" style="56" customWidth="1"/>
    <col min="2570" max="2575" width="21.140625" style="56" bestFit="1" customWidth="1"/>
    <col min="2576" max="2576" width="19.5703125" style="56" customWidth="1"/>
    <col min="2577" max="2577" width="21.140625" style="56" bestFit="1" customWidth="1"/>
    <col min="2578" max="2578" width="22.7109375" style="56" customWidth="1"/>
    <col min="2579" max="2579" width="22" style="56" customWidth="1"/>
    <col min="2580" max="2580" width="23.42578125" style="56" bestFit="1" customWidth="1"/>
    <col min="2581" max="2583" width="9.140625" style="56"/>
    <col min="2584" max="2584" width="11.28515625" style="56" customWidth="1"/>
    <col min="2585" max="2585" width="10.28515625" style="56" customWidth="1"/>
    <col min="2586" max="2793" width="9.140625" style="56"/>
    <col min="2794" max="2794" width="2.85546875" style="56" customWidth="1"/>
    <col min="2795" max="2795" width="13.140625" style="56" customWidth="1"/>
    <col min="2796" max="2796" width="60.28515625" style="56" customWidth="1"/>
    <col min="2797" max="2801" width="10.85546875" style="56" bestFit="1" customWidth="1"/>
    <col min="2802" max="2802" width="11.85546875" style="56" bestFit="1" customWidth="1"/>
    <col min="2803" max="2803" width="14.28515625" style="56" bestFit="1" customWidth="1"/>
    <col min="2804" max="2804" width="17.42578125" style="56" bestFit="1" customWidth="1"/>
    <col min="2805" max="2807" width="17.5703125" style="56" bestFit="1" customWidth="1"/>
    <col min="2808" max="2814" width="21" style="56" bestFit="1" customWidth="1"/>
    <col min="2815" max="2822" width="21.140625" style="56" bestFit="1" customWidth="1"/>
    <col min="2823" max="2823" width="22.7109375" style="56" customWidth="1"/>
    <col min="2824" max="2824" width="22" style="56" customWidth="1"/>
    <col min="2825" max="2825" width="22.7109375" style="56" customWidth="1"/>
    <col min="2826" max="2831" width="21.140625" style="56" bestFit="1" customWidth="1"/>
    <col min="2832" max="2832" width="19.5703125" style="56" customWidth="1"/>
    <col min="2833" max="2833" width="21.140625" style="56" bestFit="1" customWidth="1"/>
    <col min="2834" max="2834" width="22.7109375" style="56" customWidth="1"/>
    <col min="2835" max="2835" width="22" style="56" customWidth="1"/>
    <col min="2836" max="2836" width="23.42578125" style="56" bestFit="1" customWidth="1"/>
    <col min="2837" max="2839" width="9.140625" style="56"/>
    <col min="2840" max="2840" width="11.28515625" style="56" customWidth="1"/>
    <col min="2841" max="2841" width="10.28515625" style="56" customWidth="1"/>
    <col min="2842" max="3049" width="9.140625" style="56"/>
    <col min="3050" max="3050" width="2.85546875" style="56" customWidth="1"/>
    <col min="3051" max="3051" width="13.140625" style="56" customWidth="1"/>
    <col min="3052" max="3052" width="60.28515625" style="56" customWidth="1"/>
    <col min="3053" max="3057" width="10.85546875" style="56" bestFit="1" customWidth="1"/>
    <col min="3058" max="3058" width="11.85546875" style="56" bestFit="1" customWidth="1"/>
    <col min="3059" max="3059" width="14.28515625" style="56" bestFit="1" customWidth="1"/>
    <col min="3060" max="3060" width="17.42578125" style="56" bestFit="1" customWidth="1"/>
    <col min="3061" max="3063" width="17.5703125" style="56" bestFit="1" customWidth="1"/>
    <col min="3064" max="3070" width="21" style="56" bestFit="1" customWidth="1"/>
    <col min="3071" max="3078" width="21.140625" style="56" bestFit="1" customWidth="1"/>
    <col min="3079" max="3079" width="22.7109375" style="56" customWidth="1"/>
    <col min="3080" max="3080" width="22" style="56" customWidth="1"/>
    <col min="3081" max="3081" width="22.7109375" style="56" customWidth="1"/>
    <col min="3082" max="3087" width="21.140625" style="56" bestFit="1" customWidth="1"/>
    <col min="3088" max="3088" width="19.5703125" style="56" customWidth="1"/>
    <col min="3089" max="3089" width="21.140625" style="56" bestFit="1" customWidth="1"/>
    <col min="3090" max="3090" width="22.7109375" style="56" customWidth="1"/>
    <col min="3091" max="3091" width="22" style="56" customWidth="1"/>
    <col min="3092" max="3092" width="23.42578125" style="56" bestFit="1" customWidth="1"/>
    <col min="3093" max="3095" width="9.140625" style="56"/>
    <col min="3096" max="3096" width="11.28515625" style="56" customWidth="1"/>
    <col min="3097" max="3097" width="10.28515625" style="56" customWidth="1"/>
    <col min="3098" max="3305" width="9.140625" style="56"/>
    <col min="3306" max="3306" width="2.85546875" style="56" customWidth="1"/>
    <col min="3307" max="3307" width="13.140625" style="56" customWidth="1"/>
    <col min="3308" max="3308" width="60.28515625" style="56" customWidth="1"/>
    <col min="3309" max="3313" width="10.85546875" style="56" bestFit="1" customWidth="1"/>
    <col min="3314" max="3314" width="11.85546875" style="56" bestFit="1" customWidth="1"/>
    <col min="3315" max="3315" width="14.28515625" style="56" bestFit="1" customWidth="1"/>
    <col min="3316" max="3316" width="17.42578125" style="56" bestFit="1" customWidth="1"/>
    <col min="3317" max="3319" width="17.5703125" style="56" bestFit="1" customWidth="1"/>
    <col min="3320" max="3326" width="21" style="56" bestFit="1" customWidth="1"/>
    <col min="3327" max="3334" width="21.140625" style="56" bestFit="1" customWidth="1"/>
    <col min="3335" max="3335" width="22.7109375" style="56" customWidth="1"/>
    <col min="3336" max="3336" width="22" style="56" customWidth="1"/>
    <col min="3337" max="3337" width="22.7109375" style="56" customWidth="1"/>
    <col min="3338" max="3343" width="21.140625" style="56" bestFit="1" customWidth="1"/>
    <col min="3344" max="3344" width="19.5703125" style="56" customWidth="1"/>
    <col min="3345" max="3345" width="21.140625" style="56" bestFit="1" customWidth="1"/>
    <col min="3346" max="3346" width="22.7109375" style="56" customWidth="1"/>
    <col min="3347" max="3347" width="22" style="56" customWidth="1"/>
    <col min="3348" max="3348" width="23.42578125" style="56" bestFit="1" customWidth="1"/>
    <col min="3349" max="3351" width="9.140625" style="56"/>
    <col min="3352" max="3352" width="11.28515625" style="56" customWidth="1"/>
    <col min="3353" max="3353" width="10.28515625" style="56" customWidth="1"/>
    <col min="3354" max="3561" width="9.140625" style="56"/>
    <col min="3562" max="3562" width="2.85546875" style="56" customWidth="1"/>
    <col min="3563" max="3563" width="13.140625" style="56" customWidth="1"/>
    <col min="3564" max="3564" width="60.28515625" style="56" customWidth="1"/>
    <col min="3565" max="3569" width="10.85546875" style="56" bestFit="1" customWidth="1"/>
    <col min="3570" max="3570" width="11.85546875" style="56" bestFit="1" customWidth="1"/>
    <col min="3571" max="3571" width="14.28515625" style="56" bestFit="1" customWidth="1"/>
    <col min="3572" max="3572" width="17.42578125" style="56" bestFit="1" customWidth="1"/>
    <col min="3573" max="3575" width="17.5703125" style="56" bestFit="1" customWidth="1"/>
    <col min="3576" max="3582" width="21" style="56" bestFit="1" customWidth="1"/>
    <col min="3583" max="3590" width="21.140625" style="56" bestFit="1" customWidth="1"/>
    <col min="3591" max="3591" width="22.7109375" style="56" customWidth="1"/>
    <col min="3592" max="3592" width="22" style="56" customWidth="1"/>
    <col min="3593" max="3593" width="22.7109375" style="56" customWidth="1"/>
    <col min="3594" max="3599" width="21.140625" style="56" bestFit="1" customWidth="1"/>
    <col min="3600" max="3600" width="19.5703125" style="56" customWidth="1"/>
    <col min="3601" max="3601" width="21.140625" style="56" bestFit="1" customWidth="1"/>
    <col min="3602" max="3602" width="22.7109375" style="56" customWidth="1"/>
    <col min="3603" max="3603" width="22" style="56" customWidth="1"/>
    <col min="3604" max="3604" width="23.42578125" style="56" bestFit="1" customWidth="1"/>
    <col min="3605" max="3607" width="9.140625" style="56"/>
    <col min="3608" max="3608" width="11.28515625" style="56" customWidth="1"/>
    <col min="3609" max="3609" width="10.28515625" style="56" customWidth="1"/>
    <col min="3610" max="3817" width="9.140625" style="56"/>
    <col min="3818" max="3818" width="2.85546875" style="56" customWidth="1"/>
    <col min="3819" max="3819" width="13.140625" style="56" customWidth="1"/>
    <col min="3820" max="3820" width="60.28515625" style="56" customWidth="1"/>
    <col min="3821" max="3825" width="10.85546875" style="56" bestFit="1" customWidth="1"/>
    <col min="3826" max="3826" width="11.85546875" style="56" bestFit="1" customWidth="1"/>
    <col min="3827" max="3827" width="14.28515625" style="56" bestFit="1" customWidth="1"/>
    <col min="3828" max="3828" width="17.42578125" style="56" bestFit="1" customWidth="1"/>
    <col min="3829" max="3831" width="17.5703125" style="56" bestFit="1" customWidth="1"/>
    <col min="3832" max="3838" width="21" style="56" bestFit="1" customWidth="1"/>
    <col min="3839" max="3846" width="21.140625" style="56" bestFit="1" customWidth="1"/>
    <col min="3847" max="3847" width="22.7109375" style="56" customWidth="1"/>
    <col min="3848" max="3848" width="22" style="56" customWidth="1"/>
    <col min="3849" max="3849" width="22.7109375" style="56" customWidth="1"/>
    <col min="3850" max="3855" width="21.140625" style="56" bestFit="1" customWidth="1"/>
    <col min="3856" max="3856" width="19.5703125" style="56" customWidth="1"/>
    <col min="3857" max="3857" width="21.140625" style="56" bestFit="1" customWidth="1"/>
    <col min="3858" max="3858" width="22.7109375" style="56" customWidth="1"/>
    <col min="3859" max="3859" width="22" style="56" customWidth="1"/>
    <col min="3860" max="3860" width="23.42578125" style="56" bestFit="1" customWidth="1"/>
    <col min="3861" max="3863" width="9.140625" style="56"/>
    <col min="3864" max="3864" width="11.28515625" style="56" customWidth="1"/>
    <col min="3865" max="3865" width="10.28515625" style="56" customWidth="1"/>
    <col min="3866" max="4073" width="9.140625" style="56"/>
    <col min="4074" max="4074" width="2.85546875" style="56" customWidth="1"/>
    <col min="4075" max="4075" width="13.140625" style="56" customWidth="1"/>
    <col min="4076" max="4076" width="60.28515625" style="56" customWidth="1"/>
    <col min="4077" max="4081" width="10.85546875" style="56" bestFit="1" customWidth="1"/>
    <col min="4082" max="4082" width="11.85546875" style="56" bestFit="1" customWidth="1"/>
    <col min="4083" max="4083" width="14.28515625" style="56" bestFit="1" customWidth="1"/>
    <col min="4084" max="4084" width="17.42578125" style="56" bestFit="1" customWidth="1"/>
    <col min="4085" max="4087" width="17.5703125" style="56" bestFit="1" customWidth="1"/>
    <col min="4088" max="4094" width="21" style="56" bestFit="1" customWidth="1"/>
    <col min="4095" max="4102" width="21.140625" style="56" bestFit="1" customWidth="1"/>
    <col min="4103" max="4103" width="22.7109375" style="56" customWidth="1"/>
    <col min="4104" max="4104" width="22" style="56" customWidth="1"/>
    <col min="4105" max="4105" width="22.7109375" style="56" customWidth="1"/>
    <col min="4106" max="4111" width="21.140625" style="56" bestFit="1" customWidth="1"/>
    <col min="4112" max="4112" width="19.5703125" style="56" customWidth="1"/>
    <col min="4113" max="4113" width="21.140625" style="56" bestFit="1" customWidth="1"/>
    <col min="4114" max="4114" width="22.7109375" style="56" customWidth="1"/>
    <col min="4115" max="4115" width="22" style="56" customWidth="1"/>
    <col min="4116" max="4116" width="23.42578125" style="56" bestFit="1" customWidth="1"/>
    <col min="4117" max="4119" width="9.140625" style="56"/>
    <col min="4120" max="4120" width="11.28515625" style="56" customWidth="1"/>
    <col min="4121" max="4121" width="10.28515625" style="56" customWidth="1"/>
    <col min="4122" max="4329" width="9.140625" style="56"/>
    <col min="4330" max="4330" width="2.85546875" style="56" customWidth="1"/>
    <col min="4331" max="4331" width="13.140625" style="56" customWidth="1"/>
    <col min="4332" max="4332" width="60.28515625" style="56" customWidth="1"/>
    <col min="4333" max="4337" width="10.85546875" style="56" bestFit="1" customWidth="1"/>
    <col min="4338" max="4338" width="11.85546875" style="56" bestFit="1" customWidth="1"/>
    <col min="4339" max="4339" width="14.28515625" style="56" bestFit="1" customWidth="1"/>
    <col min="4340" max="4340" width="17.42578125" style="56" bestFit="1" customWidth="1"/>
    <col min="4341" max="4343" width="17.5703125" style="56" bestFit="1" customWidth="1"/>
    <col min="4344" max="4350" width="21" style="56" bestFit="1" customWidth="1"/>
    <col min="4351" max="4358" width="21.140625" style="56" bestFit="1" customWidth="1"/>
    <col min="4359" max="4359" width="22.7109375" style="56" customWidth="1"/>
    <col min="4360" max="4360" width="22" style="56" customWidth="1"/>
    <col min="4361" max="4361" width="22.7109375" style="56" customWidth="1"/>
    <col min="4362" max="4367" width="21.140625" style="56" bestFit="1" customWidth="1"/>
    <col min="4368" max="4368" width="19.5703125" style="56" customWidth="1"/>
    <col min="4369" max="4369" width="21.140625" style="56" bestFit="1" customWidth="1"/>
    <col min="4370" max="4370" width="22.7109375" style="56" customWidth="1"/>
    <col min="4371" max="4371" width="22" style="56" customWidth="1"/>
    <col min="4372" max="4372" width="23.42578125" style="56" bestFit="1" customWidth="1"/>
    <col min="4373" max="4375" width="9.140625" style="56"/>
    <col min="4376" max="4376" width="11.28515625" style="56" customWidth="1"/>
    <col min="4377" max="4377" width="10.28515625" style="56" customWidth="1"/>
    <col min="4378" max="4585" width="9.140625" style="56"/>
    <col min="4586" max="4586" width="2.85546875" style="56" customWidth="1"/>
    <col min="4587" max="4587" width="13.140625" style="56" customWidth="1"/>
    <col min="4588" max="4588" width="60.28515625" style="56" customWidth="1"/>
    <col min="4589" max="4593" width="10.85546875" style="56" bestFit="1" customWidth="1"/>
    <col min="4594" max="4594" width="11.85546875" style="56" bestFit="1" customWidth="1"/>
    <col min="4595" max="4595" width="14.28515625" style="56" bestFit="1" customWidth="1"/>
    <col min="4596" max="4596" width="17.42578125" style="56" bestFit="1" customWidth="1"/>
    <col min="4597" max="4599" width="17.5703125" style="56" bestFit="1" customWidth="1"/>
    <col min="4600" max="4606" width="21" style="56" bestFit="1" customWidth="1"/>
    <col min="4607" max="4614" width="21.140625" style="56" bestFit="1" customWidth="1"/>
    <col min="4615" max="4615" width="22.7109375" style="56" customWidth="1"/>
    <col min="4616" max="4616" width="22" style="56" customWidth="1"/>
    <col min="4617" max="4617" width="22.7109375" style="56" customWidth="1"/>
    <col min="4618" max="4623" width="21.140625" style="56" bestFit="1" customWidth="1"/>
    <col min="4624" max="4624" width="19.5703125" style="56" customWidth="1"/>
    <col min="4625" max="4625" width="21.140625" style="56" bestFit="1" customWidth="1"/>
    <col min="4626" max="4626" width="22.7109375" style="56" customWidth="1"/>
    <col min="4627" max="4627" width="22" style="56" customWidth="1"/>
    <col min="4628" max="4628" width="23.42578125" style="56" bestFit="1" customWidth="1"/>
    <col min="4629" max="4631" width="9.140625" style="56"/>
    <col min="4632" max="4632" width="11.28515625" style="56" customWidth="1"/>
    <col min="4633" max="4633" width="10.28515625" style="56" customWidth="1"/>
    <col min="4634" max="4841" width="9.140625" style="56"/>
    <col min="4842" max="4842" width="2.85546875" style="56" customWidth="1"/>
    <col min="4843" max="4843" width="13.140625" style="56" customWidth="1"/>
    <col min="4844" max="4844" width="60.28515625" style="56" customWidth="1"/>
    <col min="4845" max="4849" width="10.85546875" style="56" bestFit="1" customWidth="1"/>
    <col min="4850" max="4850" width="11.85546875" style="56" bestFit="1" customWidth="1"/>
    <col min="4851" max="4851" width="14.28515625" style="56" bestFit="1" customWidth="1"/>
    <col min="4852" max="4852" width="17.42578125" style="56" bestFit="1" customWidth="1"/>
    <col min="4853" max="4855" width="17.5703125" style="56" bestFit="1" customWidth="1"/>
    <col min="4856" max="4862" width="21" style="56" bestFit="1" customWidth="1"/>
    <col min="4863" max="4870" width="21.140625" style="56" bestFit="1" customWidth="1"/>
    <col min="4871" max="4871" width="22.7109375" style="56" customWidth="1"/>
    <col min="4872" max="4872" width="22" style="56" customWidth="1"/>
    <col min="4873" max="4873" width="22.7109375" style="56" customWidth="1"/>
    <col min="4874" max="4879" width="21.140625" style="56" bestFit="1" customWidth="1"/>
    <col min="4880" max="4880" width="19.5703125" style="56" customWidth="1"/>
    <col min="4881" max="4881" width="21.140625" style="56" bestFit="1" customWidth="1"/>
    <col min="4882" max="4882" width="22.7109375" style="56" customWidth="1"/>
    <col min="4883" max="4883" width="22" style="56" customWidth="1"/>
    <col min="4884" max="4884" width="23.42578125" style="56" bestFit="1" customWidth="1"/>
    <col min="4885" max="4887" width="9.140625" style="56"/>
    <col min="4888" max="4888" width="11.28515625" style="56" customWidth="1"/>
    <col min="4889" max="4889" width="10.28515625" style="56" customWidth="1"/>
    <col min="4890" max="5097" width="9.140625" style="56"/>
    <col min="5098" max="5098" width="2.85546875" style="56" customWidth="1"/>
    <col min="5099" max="5099" width="13.140625" style="56" customWidth="1"/>
    <col min="5100" max="5100" width="60.28515625" style="56" customWidth="1"/>
    <col min="5101" max="5105" width="10.85546875" style="56" bestFit="1" customWidth="1"/>
    <col min="5106" max="5106" width="11.85546875" style="56" bestFit="1" customWidth="1"/>
    <col min="5107" max="5107" width="14.28515625" style="56" bestFit="1" customWidth="1"/>
    <col min="5108" max="5108" width="17.42578125" style="56" bestFit="1" customWidth="1"/>
    <col min="5109" max="5111" width="17.5703125" style="56" bestFit="1" customWidth="1"/>
    <col min="5112" max="5118" width="21" style="56" bestFit="1" customWidth="1"/>
    <col min="5119" max="5126" width="21.140625" style="56" bestFit="1" customWidth="1"/>
    <col min="5127" max="5127" width="22.7109375" style="56" customWidth="1"/>
    <col min="5128" max="5128" width="22" style="56" customWidth="1"/>
    <col min="5129" max="5129" width="22.7109375" style="56" customWidth="1"/>
    <col min="5130" max="5135" width="21.140625" style="56" bestFit="1" customWidth="1"/>
    <col min="5136" max="5136" width="19.5703125" style="56" customWidth="1"/>
    <col min="5137" max="5137" width="21.140625" style="56" bestFit="1" customWidth="1"/>
    <col min="5138" max="5138" width="22.7109375" style="56" customWidth="1"/>
    <col min="5139" max="5139" width="22" style="56" customWidth="1"/>
    <col min="5140" max="5140" width="23.42578125" style="56" bestFit="1" customWidth="1"/>
    <col min="5141" max="5143" width="9.140625" style="56"/>
    <col min="5144" max="5144" width="11.28515625" style="56" customWidth="1"/>
    <col min="5145" max="5145" width="10.28515625" style="56" customWidth="1"/>
    <col min="5146" max="5353" width="9.140625" style="56"/>
    <col min="5354" max="5354" width="2.85546875" style="56" customWidth="1"/>
    <col min="5355" max="5355" width="13.140625" style="56" customWidth="1"/>
    <col min="5356" max="5356" width="60.28515625" style="56" customWidth="1"/>
    <col min="5357" max="5361" width="10.85546875" style="56" bestFit="1" customWidth="1"/>
    <col min="5362" max="5362" width="11.85546875" style="56" bestFit="1" customWidth="1"/>
    <col min="5363" max="5363" width="14.28515625" style="56" bestFit="1" customWidth="1"/>
    <col min="5364" max="5364" width="17.42578125" style="56" bestFit="1" customWidth="1"/>
    <col min="5365" max="5367" width="17.5703125" style="56" bestFit="1" customWidth="1"/>
    <col min="5368" max="5374" width="21" style="56" bestFit="1" customWidth="1"/>
    <col min="5375" max="5382" width="21.140625" style="56" bestFit="1" customWidth="1"/>
    <col min="5383" max="5383" width="22.7109375" style="56" customWidth="1"/>
    <col min="5384" max="5384" width="22" style="56" customWidth="1"/>
    <col min="5385" max="5385" width="22.7109375" style="56" customWidth="1"/>
    <col min="5386" max="5391" width="21.140625" style="56" bestFit="1" customWidth="1"/>
    <col min="5392" max="5392" width="19.5703125" style="56" customWidth="1"/>
    <col min="5393" max="5393" width="21.140625" style="56" bestFit="1" customWidth="1"/>
    <col min="5394" max="5394" width="22.7109375" style="56" customWidth="1"/>
    <col min="5395" max="5395" width="22" style="56" customWidth="1"/>
    <col min="5396" max="5396" width="23.42578125" style="56" bestFit="1" customWidth="1"/>
    <col min="5397" max="5399" width="9.140625" style="56"/>
    <col min="5400" max="5400" width="11.28515625" style="56" customWidth="1"/>
    <col min="5401" max="5401" width="10.28515625" style="56" customWidth="1"/>
    <col min="5402" max="5609" width="9.140625" style="56"/>
    <col min="5610" max="5610" width="2.85546875" style="56" customWidth="1"/>
    <col min="5611" max="5611" width="13.140625" style="56" customWidth="1"/>
    <col min="5612" max="5612" width="60.28515625" style="56" customWidth="1"/>
    <col min="5613" max="5617" width="10.85546875" style="56" bestFit="1" customWidth="1"/>
    <col min="5618" max="5618" width="11.85546875" style="56" bestFit="1" customWidth="1"/>
    <col min="5619" max="5619" width="14.28515625" style="56" bestFit="1" customWidth="1"/>
    <col min="5620" max="5620" width="17.42578125" style="56" bestFit="1" customWidth="1"/>
    <col min="5621" max="5623" width="17.5703125" style="56" bestFit="1" customWidth="1"/>
    <col min="5624" max="5630" width="21" style="56" bestFit="1" customWidth="1"/>
    <col min="5631" max="5638" width="21.140625" style="56" bestFit="1" customWidth="1"/>
    <col min="5639" max="5639" width="22.7109375" style="56" customWidth="1"/>
    <col min="5640" max="5640" width="22" style="56" customWidth="1"/>
    <col min="5641" max="5641" width="22.7109375" style="56" customWidth="1"/>
    <col min="5642" max="5647" width="21.140625" style="56" bestFit="1" customWidth="1"/>
    <col min="5648" max="5648" width="19.5703125" style="56" customWidth="1"/>
    <col min="5649" max="5649" width="21.140625" style="56" bestFit="1" customWidth="1"/>
    <col min="5650" max="5650" width="22.7109375" style="56" customWidth="1"/>
    <col min="5651" max="5651" width="22" style="56" customWidth="1"/>
    <col min="5652" max="5652" width="23.42578125" style="56" bestFit="1" customWidth="1"/>
    <col min="5653" max="5655" width="9.140625" style="56"/>
    <col min="5656" max="5656" width="11.28515625" style="56" customWidth="1"/>
    <col min="5657" max="5657" width="10.28515625" style="56" customWidth="1"/>
    <col min="5658" max="5865" width="9.140625" style="56"/>
    <col min="5866" max="5866" width="2.85546875" style="56" customWidth="1"/>
    <col min="5867" max="5867" width="13.140625" style="56" customWidth="1"/>
    <col min="5868" max="5868" width="60.28515625" style="56" customWidth="1"/>
    <col min="5869" max="5873" width="10.85546875" style="56" bestFit="1" customWidth="1"/>
    <col min="5874" max="5874" width="11.85546875" style="56" bestFit="1" customWidth="1"/>
    <col min="5875" max="5875" width="14.28515625" style="56" bestFit="1" customWidth="1"/>
    <col min="5876" max="5876" width="17.42578125" style="56" bestFit="1" customWidth="1"/>
    <col min="5877" max="5879" width="17.5703125" style="56" bestFit="1" customWidth="1"/>
    <col min="5880" max="5886" width="21" style="56" bestFit="1" customWidth="1"/>
    <col min="5887" max="5894" width="21.140625" style="56" bestFit="1" customWidth="1"/>
    <col min="5895" max="5895" width="22.7109375" style="56" customWidth="1"/>
    <col min="5896" max="5896" width="22" style="56" customWidth="1"/>
    <col min="5897" max="5897" width="22.7109375" style="56" customWidth="1"/>
    <col min="5898" max="5903" width="21.140625" style="56" bestFit="1" customWidth="1"/>
    <col min="5904" max="5904" width="19.5703125" style="56" customWidth="1"/>
    <col min="5905" max="5905" width="21.140625" style="56" bestFit="1" customWidth="1"/>
    <col min="5906" max="5906" width="22.7109375" style="56" customWidth="1"/>
    <col min="5907" max="5907" width="22" style="56" customWidth="1"/>
    <col min="5908" max="5908" width="23.42578125" style="56" bestFit="1" customWidth="1"/>
    <col min="5909" max="5911" width="9.140625" style="56"/>
    <col min="5912" max="5912" width="11.28515625" style="56" customWidth="1"/>
    <col min="5913" max="5913" width="10.28515625" style="56" customWidth="1"/>
    <col min="5914" max="6121" width="9.140625" style="56"/>
    <col min="6122" max="6122" width="2.85546875" style="56" customWidth="1"/>
    <col min="6123" max="6123" width="13.140625" style="56" customWidth="1"/>
    <col min="6124" max="6124" width="60.28515625" style="56" customWidth="1"/>
    <col min="6125" max="6129" width="10.85546875" style="56" bestFit="1" customWidth="1"/>
    <col min="6130" max="6130" width="11.85546875" style="56" bestFit="1" customWidth="1"/>
    <col min="6131" max="6131" width="14.28515625" style="56" bestFit="1" customWidth="1"/>
    <col min="6132" max="6132" width="17.42578125" style="56" bestFit="1" customWidth="1"/>
    <col min="6133" max="6135" width="17.5703125" style="56" bestFit="1" customWidth="1"/>
    <col min="6136" max="6142" width="21" style="56" bestFit="1" customWidth="1"/>
    <col min="6143" max="6150" width="21.140625" style="56" bestFit="1" customWidth="1"/>
    <col min="6151" max="6151" width="22.7109375" style="56" customWidth="1"/>
    <col min="6152" max="6152" width="22" style="56" customWidth="1"/>
    <col min="6153" max="6153" width="22.7109375" style="56" customWidth="1"/>
    <col min="6154" max="6159" width="21.140625" style="56" bestFit="1" customWidth="1"/>
    <col min="6160" max="6160" width="19.5703125" style="56" customWidth="1"/>
    <col min="6161" max="6161" width="21.140625" style="56" bestFit="1" customWidth="1"/>
    <col min="6162" max="6162" width="22.7109375" style="56" customWidth="1"/>
    <col min="6163" max="6163" width="22" style="56" customWidth="1"/>
    <col min="6164" max="6164" width="23.42578125" style="56" bestFit="1" customWidth="1"/>
    <col min="6165" max="6167" width="9.140625" style="56"/>
    <col min="6168" max="6168" width="11.28515625" style="56" customWidth="1"/>
    <col min="6169" max="6169" width="10.28515625" style="56" customWidth="1"/>
    <col min="6170" max="6377" width="9.140625" style="56"/>
    <col min="6378" max="6378" width="2.85546875" style="56" customWidth="1"/>
    <col min="6379" max="6379" width="13.140625" style="56" customWidth="1"/>
    <col min="6380" max="6380" width="60.28515625" style="56" customWidth="1"/>
    <col min="6381" max="6385" width="10.85546875" style="56" bestFit="1" customWidth="1"/>
    <col min="6386" max="6386" width="11.85546875" style="56" bestFit="1" customWidth="1"/>
    <col min="6387" max="6387" width="14.28515625" style="56" bestFit="1" customWidth="1"/>
    <col min="6388" max="6388" width="17.42578125" style="56" bestFit="1" customWidth="1"/>
    <col min="6389" max="6391" width="17.5703125" style="56" bestFit="1" customWidth="1"/>
    <col min="6392" max="6398" width="21" style="56" bestFit="1" customWidth="1"/>
    <col min="6399" max="6406" width="21.140625" style="56" bestFit="1" customWidth="1"/>
    <col min="6407" max="6407" width="22.7109375" style="56" customWidth="1"/>
    <col min="6408" max="6408" width="22" style="56" customWidth="1"/>
    <col min="6409" max="6409" width="22.7109375" style="56" customWidth="1"/>
    <col min="6410" max="6415" width="21.140625" style="56" bestFit="1" customWidth="1"/>
    <col min="6416" max="6416" width="19.5703125" style="56" customWidth="1"/>
    <col min="6417" max="6417" width="21.140625" style="56" bestFit="1" customWidth="1"/>
    <col min="6418" max="6418" width="22.7109375" style="56" customWidth="1"/>
    <col min="6419" max="6419" width="22" style="56" customWidth="1"/>
    <col min="6420" max="6420" width="23.42578125" style="56" bestFit="1" customWidth="1"/>
    <col min="6421" max="6423" width="9.140625" style="56"/>
    <col min="6424" max="6424" width="11.28515625" style="56" customWidth="1"/>
    <col min="6425" max="6425" width="10.28515625" style="56" customWidth="1"/>
    <col min="6426" max="6633" width="9.140625" style="56"/>
    <col min="6634" max="6634" width="2.85546875" style="56" customWidth="1"/>
    <col min="6635" max="6635" width="13.140625" style="56" customWidth="1"/>
    <col min="6636" max="6636" width="60.28515625" style="56" customWidth="1"/>
    <col min="6637" max="6641" width="10.85546875" style="56" bestFit="1" customWidth="1"/>
    <col min="6642" max="6642" width="11.85546875" style="56" bestFit="1" customWidth="1"/>
    <col min="6643" max="6643" width="14.28515625" style="56" bestFit="1" customWidth="1"/>
    <col min="6644" max="6644" width="17.42578125" style="56" bestFit="1" customWidth="1"/>
    <col min="6645" max="6647" width="17.5703125" style="56" bestFit="1" customWidth="1"/>
    <col min="6648" max="6654" width="21" style="56" bestFit="1" customWidth="1"/>
    <col min="6655" max="6662" width="21.140625" style="56" bestFit="1" customWidth="1"/>
    <col min="6663" max="6663" width="22.7109375" style="56" customWidth="1"/>
    <col min="6664" max="6664" width="22" style="56" customWidth="1"/>
    <col min="6665" max="6665" width="22.7109375" style="56" customWidth="1"/>
    <col min="6666" max="6671" width="21.140625" style="56" bestFit="1" customWidth="1"/>
    <col min="6672" max="6672" width="19.5703125" style="56" customWidth="1"/>
    <col min="6673" max="6673" width="21.140625" style="56" bestFit="1" customWidth="1"/>
    <col min="6674" max="6674" width="22.7109375" style="56" customWidth="1"/>
    <col min="6675" max="6675" width="22" style="56" customWidth="1"/>
    <col min="6676" max="6676" width="23.42578125" style="56" bestFit="1" customWidth="1"/>
    <col min="6677" max="6679" width="9.140625" style="56"/>
    <col min="6680" max="6680" width="11.28515625" style="56" customWidth="1"/>
    <col min="6681" max="6681" width="10.28515625" style="56" customWidth="1"/>
    <col min="6682" max="6889" width="9.140625" style="56"/>
    <col min="6890" max="6890" width="2.85546875" style="56" customWidth="1"/>
    <col min="6891" max="6891" width="13.140625" style="56" customWidth="1"/>
    <col min="6892" max="6892" width="60.28515625" style="56" customWidth="1"/>
    <col min="6893" max="6897" width="10.85546875" style="56" bestFit="1" customWidth="1"/>
    <col min="6898" max="6898" width="11.85546875" style="56" bestFit="1" customWidth="1"/>
    <col min="6899" max="6899" width="14.28515625" style="56" bestFit="1" customWidth="1"/>
    <col min="6900" max="6900" width="17.42578125" style="56" bestFit="1" customWidth="1"/>
    <col min="6901" max="6903" width="17.5703125" style="56" bestFit="1" customWidth="1"/>
    <col min="6904" max="6910" width="21" style="56" bestFit="1" customWidth="1"/>
    <col min="6911" max="6918" width="21.140625" style="56" bestFit="1" customWidth="1"/>
    <col min="6919" max="6919" width="22.7109375" style="56" customWidth="1"/>
    <col min="6920" max="6920" width="22" style="56" customWidth="1"/>
    <col min="6921" max="6921" width="22.7109375" style="56" customWidth="1"/>
    <col min="6922" max="6927" width="21.140625" style="56" bestFit="1" customWidth="1"/>
    <col min="6928" max="6928" width="19.5703125" style="56" customWidth="1"/>
    <col min="6929" max="6929" width="21.140625" style="56" bestFit="1" customWidth="1"/>
    <col min="6930" max="6930" width="22.7109375" style="56" customWidth="1"/>
    <col min="6931" max="6931" width="22" style="56" customWidth="1"/>
    <col min="6932" max="6932" width="23.42578125" style="56" bestFit="1" customWidth="1"/>
    <col min="6933" max="6935" width="9.140625" style="56"/>
    <col min="6936" max="6936" width="11.28515625" style="56" customWidth="1"/>
    <col min="6937" max="6937" width="10.28515625" style="56" customWidth="1"/>
    <col min="6938" max="7145" width="9.140625" style="56"/>
    <col min="7146" max="7146" width="2.85546875" style="56" customWidth="1"/>
    <col min="7147" max="7147" width="13.140625" style="56" customWidth="1"/>
    <col min="7148" max="7148" width="60.28515625" style="56" customWidth="1"/>
    <col min="7149" max="7153" width="10.85546875" style="56" bestFit="1" customWidth="1"/>
    <col min="7154" max="7154" width="11.85546875" style="56" bestFit="1" customWidth="1"/>
    <col min="7155" max="7155" width="14.28515625" style="56" bestFit="1" customWidth="1"/>
    <col min="7156" max="7156" width="17.42578125" style="56" bestFit="1" customWidth="1"/>
    <col min="7157" max="7159" width="17.5703125" style="56" bestFit="1" customWidth="1"/>
    <col min="7160" max="7166" width="21" style="56" bestFit="1" customWidth="1"/>
    <col min="7167" max="7174" width="21.140625" style="56" bestFit="1" customWidth="1"/>
    <col min="7175" max="7175" width="22.7109375" style="56" customWidth="1"/>
    <col min="7176" max="7176" width="22" style="56" customWidth="1"/>
    <col min="7177" max="7177" width="22.7109375" style="56" customWidth="1"/>
    <col min="7178" max="7183" width="21.140625" style="56" bestFit="1" customWidth="1"/>
    <col min="7184" max="7184" width="19.5703125" style="56" customWidth="1"/>
    <col min="7185" max="7185" width="21.140625" style="56" bestFit="1" customWidth="1"/>
    <col min="7186" max="7186" width="22.7109375" style="56" customWidth="1"/>
    <col min="7187" max="7187" width="22" style="56" customWidth="1"/>
    <col min="7188" max="7188" width="23.42578125" style="56" bestFit="1" customWidth="1"/>
    <col min="7189" max="7191" width="9.140625" style="56"/>
    <col min="7192" max="7192" width="11.28515625" style="56" customWidth="1"/>
    <col min="7193" max="7193" width="10.28515625" style="56" customWidth="1"/>
    <col min="7194" max="7401" width="9.140625" style="56"/>
    <col min="7402" max="7402" width="2.85546875" style="56" customWidth="1"/>
    <col min="7403" max="7403" width="13.140625" style="56" customWidth="1"/>
    <col min="7404" max="7404" width="60.28515625" style="56" customWidth="1"/>
    <col min="7405" max="7409" width="10.85546875" style="56" bestFit="1" customWidth="1"/>
    <col min="7410" max="7410" width="11.85546875" style="56" bestFit="1" customWidth="1"/>
    <col min="7411" max="7411" width="14.28515625" style="56" bestFit="1" customWidth="1"/>
    <col min="7412" max="7412" width="17.42578125" style="56" bestFit="1" customWidth="1"/>
    <col min="7413" max="7415" width="17.5703125" style="56" bestFit="1" customWidth="1"/>
    <col min="7416" max="7422" width="21" style="56" bestFit="1" customWidth="1"/>
    <col min="7423" max="7430" width="21.140625" style="56" bestFit="1" customWidth="1"/>
    <col min="7431" max="7431" width="22.7109375" style="56" customWidth="1"/>
    <col min="7432" max="7432" width="22" style="56" customWidth="1"/>
    <col min="7433" max="7433" width="22.7109375" style="56" customWidth="1"/>
    <col min="7434" max="7439" width="21.140625" style="56" bestFit="1" customWidth="1"/>
    <col min="7440" max="7440" width="19.5703125" style="56" customWidth="1"/>
    <col min="7441" max="7441" width="21.140625" style="56" bestFit="1" customWidth="1"/>
    <col min="7442" max="7442" width="22.7109375" style="56" customWidth="1"/>
    <col min="7443" max="7443" width="22" style="56" customWidth="1"/>
    <col min="7444" max="7444" width="23.42578125" style="56" bestFit="1" customWidth="1"/>
    <col min="7445" max="7447" width="9.140625" style="56"/>
    <col min="7448" max="7448" width="11.28515625" style="56" customWidth="1"/>
    <col min="7449" max="7449" width="10.28515625" style="56" customWidth="1"/>
    <col min="7450" max="7657" width="9.140625" style="56"/>
    <col min="7658" max="7658" width="2.85546875" style="56" customWidth="1"/>
    <col min="7659" max="7659" width="13.140625" style="56" customWidth="1"/>
    <col min="7660" max="7660" width="60.28515625" style="56" customWidth="1"/>
    <col min="7661" max="7665" width="10.85546875" style="56" bestFit="1" customWidth="1"/>
    <col min="7666" max="7666" width="11.85546875" style="56" bestFit="1" customWidth="1"/>
    <col min="7667" max="7667" width="14.28515625" style="56" bestFit="1" customWidth="1"/>
    <col min="7668" max="7668" width="17.42578125" style="56" bestFit="1" customWidth="1"/>
    <col min="7669" max="7671" width="17.5703125" style="56" bestFit="1" customWidth="1"/>
    <col min="7672" max="7678" width="21" style="56" bestFit="1" customWidth="1"/>
    <col min="7679" max="7686" width="21.140625" style="56" bestFit="1" customWidth="1"/>
    <col min="7687" max="7687" width="22.7109375" style="56" customWidth="1"/>
    <col min="7688" max="7688" width="22" style="56" customWidth="1"/>
    <col min="7689" max="7689" width="22.7109375" style="56" customWidth="1"/>
    <col min="7690" max="7695" width="21.140625" style="56" bestFit="1" customWidth="1"/>
    <col min="7696" max="7696" width="19.5703125" style="56" customWidth="1"/>
    <col min="7697" max="7697" width="21.140625" style="56" bestFit="1" customWidth="1"/>
    <col min="7698" max="7698" width="22.7109375" style="56" customWidth="1"/>
    <col min="7699" max="7699" width="22" style="56" customWidth="1"/>
    <col min="7700" max="7700" width="23.42578125" style="56" bestFit="1" customWidth="1"/>
    <col min="7701" max="7703" width="9.140625" style="56"/>
    <col min="7704" max="7704" width="11.28515625" style="56" customWidth="1"/>
    <col min="7705" max="7705" width="10.28515625" style="56" customWidth="1"/>
    <col min="7706" max="7913" width="9.140625" style="56"/>
    <col min="7914" max="7914" width="2.85546875" style="56" customWidth="1"/>
    <col min="7915" max="7915" width="13.140625" style="56" customWidth="1"/>
    <col min="7916" max="7916" width="60.28515625" style="56" customWidth="1"/>
    <col min="7917" max="7921" width="10.85546875" style="56" bestFit="1" customWidth="1"/>
    <col min="7922" max="7922" width="11.85546875" style="56" bestFit="1" customWidth="1"/>
    <col min="7923" max="7923" width="14.28515625" style="56" bestFit="1" customWidth="1"/>
    <col min="7924" max="7924" width="17.42578125" style="56" bestFit="1" customWidth="1"/>
    <col min="7925" max="7927" width="17.5703125" style="56" bestFit="1" customWidth="1"/>
    <col min="7928" max="7934" width="21" style="56" bestFit="1" customWidth="1"/>
    <col min="7935" max="7942" width="21.140625" style="56" bestFit="1" customWidth="1"/>
    <col min="7943" max="7943" width="22.7109375" style="56" customWidth="1"/>
    <col min="7944" max="7944" width="22" style="56" customWidth="1"/>
    <col min="7945" max="7945" width="22.7109375" style="56" customWidth="1"/>
    <col min="7946" max="7951" width="21.140625" style="56" bestFit="1" customWidth="1"/>
    <col min="7952" max="7952" width="19.5703125" style="56" customWidth="1"/>
    <col min="7953" max="7953" width="21.140625" style="56" bestFit="1" customWidth="1"/>
    <col min="7954" max="7954" width="22.7109375" style="56" customWidth="1"/>
    <col min="7955" max="7955" width="22" style="56" customWidth="1"/>
    <col min="7956" max="7956" width="23.42578125" style="56" bestFit="1" customWidth="1"/>
    <col min="7957" max="7959" width="9.140625" style="56"/>
    <col min="7960" max="7960" width="11.28515625" style="56" customWidth="1"/>
    <col min="7961" max="7961" width="10.28515625" style="56" customWidth="1"/>
    <col min="7962" max="8169" width="9.140625" style="56"/>
    <col min="8170" max="8170" width="2.85546875" style="56" customWidth="1"/>
    <col min="8171" max="8171" width="13.140625" style="56" customWidth="1"/>
    <col min="8172" max="8172" width="60.28515625" style="56" customWidth="1"/>
    <col min="8173" max="8177" width="10.85546875" style="56" bestFit="1" customWidth="1"/>
    <col min="8178" max="8178" width="11.85546875" style="56" bestFit="1" customWidth="1"/>
    <col min="8179" max="8179" width="14.28515625" style="56" bestFit="1" customWidth="1"/>
    <col min="8180" max="8180" width="17.42578125" style="56" bestFit="1" customWidth="1"/>
    <col min="8181" max="8183" width="17.5703125" style="56" bestFit="1" customWidth="1"/>
    <col min="8184" max="8190" width="21" style="56" bestFit="1" customWidth="1"/>
    <col min="8191" max="8198" width="21.140625" style="56" bestFit="1" customWidth="1"/>
    <col min="8199" max="8199" width="22.7109375" style="56" customWidth="1"/>
    <col min="8200" max="8200" width="22" style="56" customWidth="1"/>
    <col min="8201" max="8201" width="22.7109375" style="56" customWidth="1"/>
    <col min="8202" max="8207" width="21.140625" style="56" bestFit="1" customWidth="1"/>
    <col min="8208" max="8208" width="19.5703125" style="56" customWidth="1"/>
    <col min="8209" max="8209" width="21.140625" style="56" bestFit="1" customWidth="1"/>
    <col min="8210" max="8210" width="22.7109375" style="56" customWidth="1"/>
    <col min="8211" max="8211" width="22" style="56" customWidth="1"/>
    <col min="8212" max="8212" width="23.42578125" style="56" bestFit="1" customWidth="1"/>
    <col min="8213" max="8215" width="9.140625" style="56"/>
    <col min="8216" max="8216" width="11.28515625" style="56" customWidth="1"/>
    <col min="8217" max="8217" width="10.28515625" style="56" customWidth="1"/>
    <col min="8218" max="8425" width="9.140625" style="56"/>
    <col min="8426" max="8426" width="2.85546875" style="56" customWidth="1"/>
    <col min="8427" max="8427" width="13.140625" style="56" customWidth="1"/>
    <col min="8428" max="8428" width="60.28515625" style="56" customWidth="1"/>
    <col min="8429" max="8433" width="10.85546875" style="56" bestFit="1" customWidth="1"/>
    <col min="8434" max="8434" width="11.85546875" style="56" bestFit="1" customWidth="1"/>
    <col min="8435" max="8435" width="14.28515625" style="56" bestFit="1" customWidth="1"/>
    <col min="8436" max="8436" width="17.42578125" style="56" bestFit="1" customWidth="1"/>
    <col min="8437" max="8439" width="17.5703125" style="56" bestFit="1" customWidth="1"/>
    <col min="8440" max="8446" width="21" style="56" bestFit="1" customWidth="1"/>
    <col min="8447" max="8454" width="21.140625" style="56" bestFit="1" customWidth="1"/>
    <col min="8455" max="8455" width="22.7109375" style="56" customWidth="1"/>
    <col min="8456" max="8456" width="22" style="56" customWidth="1"/>
    <col min="8457" max="8457" width="22.7109375" style="56" customWidth="1"/>
    <col min="8458" max="8463" width="21.140625" style="56" bestFit="1" customWidth="1"/>
    <col min="8464" max="8464" width="19.5703125" style="56" customWidth="1"/>
    <col min="8465" max="8465" width="21.140625" style="56" bestFit="1" customWidth="1"/>
    <col min="8466" max="8466" width="22.7109375" style="56" customWidth="1"/>
    <col min="8467" max="8467" width="22" style="56" customWidth="1"/>
    <col min="8468" max="8468" width="23.42578125" style="56" bestFit="1" customWidth="1"/>
    <col min="8469" max="8471" width="9.140625" style="56"/>
    <col min="8472" max="8472" width="11.28515625" style="56" customWidth="1"/>
    <col min="8473" max="8473" width="10.28515625" style="56" customWidth="1"/>
    <col min="8474" max="8681" width="9.140625" style="56"/>
    <col min="8682" max="8682" width="2.85546875" style="56" customWidth="1"/>
    <col min="8683" max="8683" width="13.140625" style="56" customWidth="1"/>
    <col min="8684" max="8684" width="60.28515625" style="56" customWidth="1"/>
    <col min="8685" max="8689" width="10.85546875" style="56" bestFit="1" customWidth="1"/>
    <col min="8690" max="8690" width="11.85546875" style="56" bestFit="1" customWidth="1"/>
    <col min="8691" max="8691" width="14.28515625" style="56" bestFit="1" customWidth="1"/>
    <col min="8692" max="8692" width="17.42578125" style="56" bestFit="1" customWidth="1"/>
    <col min="8693" max="8695" width="17.5703125" style="56" bestFit="1" customWidth="1"/>
    <col min="8696" max="8702" width="21" style="56" bestFit="1" customWidth="1"/>
    <col min="8703" max="8710" width="21.140625" style="56" bestFit="1" customWidth="1"/>
    <col min="8711" max="8711" width="22.7109375" style="56" customWidth="1"/>
    <col min="8712" max="8712" width="22" style="56" customWidth="1"/>
    <col min="8713" max="8713" width="22.7109375" style="56" customWidth="1"/>
    <col min="8714" max="8719" width="21.140625" style="56" bestFit="1" customWidth="1"/>
    <col min="8720" max="8720" width="19.5703125" style="56" customWidth="1"/>
    <col min="8721" max="8721" width="21.140625" style="56" bestFit="1" customWidth="1"/>
    <col min="8722" max="8722" width="22.7109375" style="56" customWidth="1"/>
    <col min="8723" max="8723" width="22" style="56" customWidth="1"/>
    <col min="8724" max="8724" width="23.42578125" style="56" bestFit="1" customWidth="1"/>
    <col min="8725" max="8727" width="9.140625" style="56"/>
    <col min="8728" max="8728" width="11.28515625" style="56" customWidth="1"/>
    <col min="8729" max="8729" width="10.28515625" style="56" customWidth="1"/>
    <col min="8730" max="8937" width="9.140625" style="56"/>
    <col min="8938" max="8938" width="2.85546875" style="56" customWidth="1"/>
    <col min="8939" max="8939" width="13.140625" style="56" customWidth="1"/>
    <col min="8940" max="8940" width="60.28515625" style="56" customWidth="1"/>
    <col min="8941" max="8945" width="10.85546875" style="56" bestFit="1" customWidth="1"/>
    <col min="8946" max="8946" width="11.85546875" style="56" bestFit="1" customWidth="1"/>
    <col min="8947" max="8947" width="14.28515625" style="56" bestFit="1" customWidth="1"/>
    <col min="8948" max="8948" width="17.42578125" style="56" bestFit="1" customWidth="1"/>
    <col min="8949" max="8951" width="17.5703125" style="56" bestFit="1" customWidth="1"/>
    <col min="8952" max="8958" width="21" style="56" bestFit="1" customWidth="1"/>
    <col min="8959" max="8966" width="21.140625" style="56" bestFit="1" customWidth="1"/>
    <col min="8967" max="8967" width="22.7109375" style="56" customWidth="1"/>
    <col min="8968" max="8968" width="22" style="56" customWidth="1"/>
    <col min="8969" max="8969" width="22.7109375" style="56" customWidth="1"/>
    <col min="8970" max="8975" width="21.140625" style="56" bestFit="1" customWidth="1"/>
    <col min="8976" max="8976" width="19.5703125" style="56" customWidth="1"/>
    <col min="8977" max="8977" width="21.140625" style="56" bestFit="1" customWidth="1"/>
    <col min="8978" max="8978" width="22.7109375" style="56" customWidth="1"/>
    <col min="8979" max="8979" width="22" style="56" customWidth="1"/>
    <col min="8980" max="8980" width="23.42578125" style="56" bestFit="1" customWidth="1"/>
    <col min="8981" max="8983" width="9.140625" style="56"/>
    <col min="8984" max="8984" width="11.28515625" style="56" customWidth="1"/>
    <col min="8985" max="8985" width="10.28515625" style="56" customWidth="1"/>
    <col min="8986" max="9193" width="9.140625" style="56"/>
    <col min="9194" max="9194" width="2.85546875" style="56" customWidth="1"/>
    <col min="9195" max="9195" width="13.140625" style="56" customWidth="1"/>
    <col min="9196" max="9196" width="60.28515625" style="56" customWidth="1"/>
    <col min="9197" max="9201" width="10.85546875" style="56" bestFit="1" customWidth="1"/>
    <col min="9202" max="9202" width="11.85546875" style="56" bestFit="1" customWidth="1"/>
    <col min="9203" max="9203" width="14.28515625" style="56" bestFit="1" customWidth="1"/>
    <col min="9204" max="9204" width="17.42578125" style="56" bestFit="1" customWidth="1"/>
    <col min="9205" max="9207" width="17.5703125" style="56" bestFit="1" customWidth="1"/>
    <col min="9208" max="9214" width="21" style="56" bestFit="1" customWidth="1"/>
    <col min="9215" max="9222" width="21.140625" style="56" bestFit="1" customWidth="1"/>
    <col min="9223" max="9223" width="22.7109375" style="56" customWidth="1"/>
    <col min="9224" max="9224" width="22" style="56" customWidth="1"/>
    <col min="9225" max="9225" width="22.7109375" style="56" customWidth="1"/>
    <col min="9226" max="9231" width="21.140625" style="56" bestFit="1" customWidth="1"/>
    <col min="9232" max="9232" width="19.5703125" style="56" customWidth="1"/>
    <col min="9233" max="9233" width="21.140625" style="56" bestFit="1" customWidth="1"/>
    <col min="9234" max="9234" width="22.7109375" style="56" customWidth="1"/>
    <col min="9235" max="9235" width="22" style="56" customWidth="1"/>
    <col min="9236" max="9236" width="23.42578125" style="56" bestFit="1" customWidth="1"/>
    <col min="9237" max="9239" width="9.140625" style="56"/>
    <col min="9240" max="9240" width="11.28515625" style="56" customWidth="1"/>
    <col min="9241" max="9241" width="10.28515625" style="56" customWidth="1"/>
    <col min="9242" max="9449" width="9.140625" style="56"/>
    <col min="9450" max="9450" width="2.85546875" style="56" customWidth="1"/>
    <col min="9451" max="9451" width="13.140625" style="56" customWidth="1"/>
    <col min="9452" max="9452" width="60.28515625" style="56" customWidth="1"/>
    <col min="9453" max="9457" width="10.85546875" style="56" bestFit="1" customWidth="1"/>
    <col min="9458" max="9458" width="11.85546875" style="56" bestFit="1" customWidth="1"/>
    <col min="9459" max="9459" width="14.28515625" style="56" bestFit="1" customWidth="1"/>
    <col min="9460" max="9460" width="17.42578125" style="56" bestFit="1" customWidth="1"/>
    <col min="9461" max="9463" width="17.5703125" style="56" bestFit="1" customWidth="1"/>
    <col min="9464" max="9470" width="21" style="56" bestFit="1" customWidth="1"/>
    <col min="9471" max="9478" width="21.140625" style="56" bestFit="1" customWidth="1"/>
    <col min="9479" max="9479" width="22.7109375" style="56" customWidth="1"/>
    <col min="9480" max="9480" width="22" style="56" customWidth="1"/>
    <col min="9481" max="9481" width="22.7109375" style="56" customWidth="1"/>
    <col min="9482" max="9487" width="21.140625" style="56" bestFit="1" customWidth="1"/>
    <col min="9488" max="9488" width="19.5703125" style="56" customWidth="1"/>
    <col min="9489" max="9489" width="21.140625" style="56" bestFit="1" customWidth="1"/>
    <col min="9490" max="9490" width="22.7109375" style="56" customWidth="1"/>
    <col min="9491" max="9491" width="22" style="56" customWidth="1"/>
    <col min="9492" max="9492" width="23.42578125" style="56" bestFit="1" customWidth="1"/>
    <col min="9493" max="9495" width="9.140625" style="56"/>
    <col min="9496" max="9496" width="11.28515625" style="56" customWidth="1"/>
    <col min="9497" max="9497" width="10.28515625" style="56" customWidth="1"/>
    <col min="9498" max="9705" width="9.140625" style="56"/>
    <col min="9706" max="9706" width="2.85546875" style="56" customWidth="1"/>
    <col min="9707" max="9707" width="13.140625" style="56" customWidth="1"/>
    <col min="9708" max="9708" width="60.28515625" style="56" customWidth="1"/>
    <col min="9709" max="9713" width="10.85546875" style="56" bestFit="1" customWidth="1"/>
    <col min="9714" max="9714" width="11.85546875" style="56" bestFit="1" customWidth="1"/>
    <col min="9715" max="9715" width="14.28515625" style="56" bestFit="1" customWidth="1"/>
    <col min="9716" max="9716" width="17.42578125" style="56" bestFit="1" customWidth="1"/>
    <col min="9717" max="9719" width="17.5703125" style="56" bestFit="1" customWidth="1"/>
    <col min="9720" max="9726" width="21" style="56" bestFit="1" customWidth="1"/>
    <col min="9727" max="9734" width="21.140625" style="56" bestFit="1" customWidth="1"/>
    <col min="9735" max="9735" width="22.7109375" style="56" customWidth="1"/>
    <col min="9736" max="9736" width="22" style="56" customWidth="1"/>
    <col min="9737" max="9737" width="22.7109375" style="56" customWidth="1"/>
    <col min="9738" max="9743" width="21.140625" style="56" bestFit="1" customWidth="1"/>
    <col min="9744" max="9744" width="19.5703125" style="56" customWidth="1"/>
    <col min="9745" max="9745" width="21.140625" style="56" bestFit="1" customWidth="1"/>
    <col min="9746" max="9746" width="22.7109375" style="56" customWidth="1"/>
    <col min="9747" max="9747" width="22" style="56" customWidth="1"/>
    <col min="9748" max="9748" width="23.42578125" style="56" bestFit="1" customWidth="1"/>
    <col min="9749" max="9751" width="9.140625" style="56"/>
    <col min="9752" max="9752" width="11.28515625" style="56" customWidth="1"/>
    <col min="9753" max="9753" width="10.28515625" style="56" customWidth="1"/>
    <col min="9754" max="9961" width="9.140625" style="56"/>
    <col min="9962" max="9962" width="2.85546875" style="56" customWidth="1"/>
    <col min="9963" max="9963" width="13.140625" style="56" customWidth="1"/>
    <col min="9964" max="9964" width="60.28515625" style="56" customWidth="1"/>
    <col min="9965" max="9969" width="10.85546875" style="56" bestFit="1" customWidth="1"/>
    <col min="9970" max="9970" width="11.85546875" style="56" bestFit="1" customWidth="1"/>
    <col min="9971" max="9971" width="14.28515625" style="56" bestFit="1" customWidth="1"/>
    <col min="9972" max="9972" width="17.42578125" style="56" bestFit="1" customWidth="1"/>
    <col min="9973" max="9975" width="17.5703125" style="56" bestFit="1" customWidth="1"/>
    <col min="9976" max="9982" width="21" style="56" bestFit="1" customWidth="1"/>
    <col min="9983" max="9990" width="21.140625" style="56" bestFit="1" customWidth="1"/>
    <col min="9991" max="9991" width="22.7109375" style="56" customWidth="1"/>
    <col min="9992" max="9992" width="22" style="56" customWidth="1"/>
    <col min="9993" max="9993" width="22.7109375" style="56" customWidth="1"/>
    <col min="9994" max="9999" width="21.140625" style="56" bestFit="1" customWidth="1"/>
    <col min="10000" max="10000" width="19.5703125" style="56" customWidth="1"/>
    <col min="10001" max="10001" width="21.140625" style="56" bestFit="1" customWidth="1"/>
    <col min="10002" max="10002" width="22.7109375" style="56" customWidth="1"/>
    <col min="10003" max="10003" width="22" style="56" customWidth="1"/>
    <col min="10004" max="10004" width="23.42578125" style="56" bestFit="1" customWidth="1"/>
    <col min="10005" max="10007" width="9.140625" style="56"/>
    <col min="10008" max="10008" width="11.28515625" style="56" customWidth="1"/>
    <col min="10009" max="10009" width="10.28515625" style="56" customWidth="1"/>
    <col min="10010" max="10217" width="9.140625" style="56"/>
    <col min="10218" max="10218" width="2.85546875" style="56" customWidth="1"/>
    <col min="10219" max="10219" width="13.140625" style="56" customWidth="1"/>
    <col min="10220" max="10220" width="60.28515625" style="56" customWidth="1"/>
    <col min="10221" max="10225" width="10.85546875" style="56" bestFit="1" customWidth="1"/>
    <col min="10226" max="10226" width="11.85546875" style="56" bestFit="1" customWidth="1"/>
    <col min="10227" max="10227" width="14.28515625" style="56" bestFit="1" customWidth="1"/>
    <col min="10228" max="10228" width="17.42578125" style="56" bestFit="1" customWidth="1"/>
    <col min="10229" max="10231" width="17.5703125" style="56" bestFit="1" customWidth="1"/>
    <col min="10232" max="10238" width="21" style="56" bestFit="1" customWidth="1"/>
    <col min="10239" max="10246" width="21.140625" style="56" bestFit="1" customWidth="1"/>
    <col min="10247" max="10247" width="22.7109375" style="56" customWidth="1"/>
    <col min="10248" max="10248" width="22" style="56" customWidth="1"/>
    <col min="10249" max="10249" width="22.7109375" style="56" customWidth="1"/>
    <col min="10250" max="10255" width="21.140625" style="56" bestFit="1" customWidth="1"/>
    <col min="10256" max="10256" width="19.5703125" style="56" customWidth="1"/>
    <col min="10257" max="10257" width="21.140625" style="56" bestFit="1" customWidth="1"/>
    <col min="10258" max="10258" width="22.7109375" style="56" customWidth="1"/>
    <col min="10259" max="10259" width="22" style="56" customWidth="1"/>
    <col min="10260" max="10260" width="23.42578125" style="56" bestFit="1" customWidth="1"/>
    <col min="10261" max="10263" width="9.140625" style="56"/>
    <col min="10264" max="10264" width="11.28515625" style="56" customWidth="1"/>
    <col min="10265" max="10265" width="10.28515625" style="56" customWidth="1"/>
    <col min="10266" max="10473" width="9.140625" style="56"/>
    <col min="10474" max="10474" width="2.85546875" style="56" customWidth="1"/>
    <col min="10475" max="10475" width="13.140625" style="56" customWidth="1"/>
    <col min="10476" max="10476" width="60.28515625" style="56" customWidth="1"/>
    <col min="10477" max="10481" width="10.85546875" style="56" bestFit="1" customWidth="1"/>
    <col min="10482" max="10482" width="11.85546875" style="56" bestFit="1" customWidth="1"/>
    <col min="10483" max="10483" width="14.28515625" style="56" bestFit="1" customWidth="1"/>
    <col min="10484" max="10484" width="17.42578125" style="56" bestFit="1" customWidth="1"/>
    <col min="10485" max="10487" width="17.5703125" style="56" bestFit="1" customWidth="1"/>
    <col min="10488" max="10494" width="21" style="56" bestFit="1" customWidth="1"/>
    <col min="10495" max="10502" width="21.140625" style="56" bestFit="1" customWidth="1"/>
    <col min="10503" max="10503" width="22.7109375" style="56" customWidth="1"/>
    <col min="10504" max="10504" width="22" style="56" customWidth="1"/>
    <col min="10505" max="10505" width="22.7109375" style="56" customWidth="1"/>
    <col min="10506" max="10511" width="21.140625" style="56" bestFit="1" customWidth="1"/>
    <col min="10512" max="10512" width="19.5703125" style="56" customWidth="1"/>
    <col min="10513" max="10513" width="21.140625" style="56" bestFit="1" customWidth="1"/>
    <col min="10514" max="10514" width="22.7109375" style="56" customWidth="1"/>
    <col min="10515" max="10515" width="22" style="56" customWidth="1"/>
    <col min="10516" max="10516" width="23.42578125" style="56" bestFit="1" customWidth="1"/>
    <col min="10517" max="10519" width="9.140625" style="56"/>
    <col min="10520" max="10520" width="11.28515625" style="56" customWidth="1"/>
    <col min="10521" max="10521" width="10.28515625" style="56" customWidth="1"/>
    <col min="10522" max="10729" width="9.140625" style="56"/>
    <col min="10730" max="10730" width="2.85546875" style="56" customWidth="1"/>
    <col min="10731" max="10731" width="13.140625" style="56" customWidth="1"/>
    <col min="10732" max="10732" width="60.28515625" style="56" customWidth="1"/>
    <col min="10733" max="10737" width="10.85546875" style="56" bestFit="1" customWidth="1"/>
    <col min="10738" max="10738" width="11.85546875" style="56" bestFit="1" customWidth="1"/>
    <col min="10739" max="10739" width="14.28515625" style="56" bestFit="1" customWidth="1"/>
    <col min="10740" max="10740" width="17.42578125" style="56" bestFit="1" customWidth="1"/>
    <col min="10741" max="10743" width="17.5703125" style="56" bestFit="1" customWidth="1"/>
    <col min="10744" max="10750" width="21" style="56" bestFit="1" customWidth="1"/>
    <col min="10751" max="10758" width="21.140625" style="56" bestFit="1" customWidth="1"/>
    <col min="10759" max="10759" width="22.7109375" style="56" customWidth="1"/>
    <col min="10760" max="10760" width="22" style="56" customWidth="1"/>
    <col min="10761" max="10761" width="22.7109375" style="56" customWidth="1"/>
    <col min="10762" max="10767" width="21.140625" style="56" bestFit="1" customWidth="1"/>
    <col min="10768" max="10768" width="19.5703125" style="56" customWidth="1"/>
    <col min="10769" max="10769" width="21.140625" style="56" bestFit="1" customWidth="1"/>
    <col min="10770" max="10770" width="22.7109375" style="56" customWidth="1"/>
    <col min="10771" max="10771" width="22" style="56" customWidth="1"/>
    <col min="10772" max="10772" width="23.42578125" style="56" bestFit="1" customWidth="1"/>
    <col min="10773" max="10775" width="9.140625" style="56"/>
    <col min="10776" max="10776" width="11.28515625" style="56" customWidth="1"/>
    <col min="10777" max="10777" width="10.28515625" style="56" customWidth="1"/>
    <col min="10778" max="10985" width="9.140625" style="56"/>
    <col min="10986" max="10986" width="2.85546875" style="56" customWidth="1"/>
    <col min="10987" max="10987" width="13.140625" style="56" customWidth="1"/>
    <col min="10988" max="10988" width="60.28515625" style="56" customWidth="1"/>
    <col min="10989" max="10993" width="10.85546875" style="56" bestFit="1" customWidth="1"/>
    <col min="10994" max="10994" width="11.85546875" style="56" bestFit="1" customWidth="1"/>
    <col min="10995" max="10995" width="14.28515625" style="56" bestFit="1" customWidth="1"/>
    <col min="10996" max="10996" width="17.42578125" style="56" bestFit="1" customWidth="1"/>
    <col min="10997" max="10999" width="17.5703125" style="56" bestFit="1" customWidth="1"/>
    <col min="11000" max="11006" width="21" style="56" bestFit="1" customWidth="1"/>
    <col min="11007" max="11014" width="21.140625" style="56" bestFit="1" customWidth="1"/>
    <col min="11015" max="11015" width="22.7109375" style="56" customWidth="1"/>
    <col min="11016" max="11016" width="22" style="56" customWidth="1"/>
    <col min="11017" max="11017" width="22.7109375" style="56" customWidth="1"/>
    <col min="11018" max="11023" width="21.140625" style="56" bestFit="1" customWidth="1"/>
    <col min="11024" max="11024" width="19.5703125" style="56" customWidth="1"/>
    <col min="11025" max="11025" width="21.140625" style="56" bestFit="1" customWidth="1"/>
    <col min="11026" max="11026" width="22.7109375" style="56" customWidth="1"/>
    <col min="11027" max="11027" width="22" style="56" customWidth="1"/>
    <col min="11028" max="11028" width="23.42578125" style="56" bestFit="1" customWidth="1"/>
    <col min="11029" max="11031" width="9.140625" style="56"/>
    <col min="11032" max="11032" width="11.28515625" style="56" customWidth="1"/>
    <col min="11033" max="11033" width="10.28515625" style="56" customWidth="1"/>
    <col min="11034" max="11241" width="9.140625" style="56"/>
    <col min="11242" max="11242" width="2.85546875" style="56" customWidth="1"/>
    <col min="11243" max="11243" width="13.140625" style="56" customWidth="1"/>
    <col min="11244" max="11244" width="60.28515625" style="56" customWidth="1"/>
    <col min="11245" max="11249" width="10.85546875" style="56" bestFit="1" customWidth="1"/>
    <col min="11250" max="11250" width="11.85546875" style="56" bestFit="1" customWidth="1"/>
    <col min="11251" max="11251" width="14.28515625" style="56" bestFit="1" customWidth="1"/>
    <col min="11252" max="11252" width="17.42578125" style="56" bestFit="1" customWidth="1"/>
    <col min="11253" max="11255" width="17.5703125" style="56" bestFit="1" customWidth="1"/>
    <col min="11256" max="11262" width="21" style="56" bestFit="1" customWidth="1"/>
    <col min="11263" max="11270" width="21.140625" style="56" bestFit="1" customWidth="1"/>
    <col min="11271" max="11271" width="22.7109375" style="56" customWidth="1"/>
    <col min="11272" max="11272" width="22" style="56" customWidth="1"/>
    <col min="11273" max="11273" width="22.7109375" style="56" customWidth="1"/>
    <col min="11274" max="11279" width="21.140625" style="56" bestFit="1" customWidth="1"/>
    <col min="11280" max="11280" width="19.5703125" style="56" customWidth="1"/>
    <col min="11281" max="11281" width="21.140625" style="56" bestFit="1" customWidth="1"/>
    <col min="11282" max="11282" width="22.7109375" style="56" customWidth="1"/>
    <col min="11283" max="11283" width="22" style="56" customWidth="1"/>
    <col min="11284" max="11284" width="23.42578125" style="56" bestFit="1" customWidth="1"/>
    <col min="11285" max="11287" width="9.140625" style="56"/>
    <col min="11288" max="11288" width="11.28515625" style="56" customWidth="1"/>
    <col min="11289" max="11289" width="10.28515625" style="56" customWidth="1"/>
    <col min="11290" max="11497" width="9.140625" style="56"/>
    <col min="11498" max="11498" width="2.85546875" style="56" customWidth="1"/>
    <col min="11499" max="11499" width="13.140625" style="56" customWidth="1"/>
    <col min="11500" max="11500" width="60.28515625" style="56" customWidth="1"/>
    <col min="11501" max="11505" width="10.85546875" style="56" bestFit="1" customWidth="1"/>
    <col min="11506" max="11506" width="11.85546875" style="56" bestFit="1" customWidth="1"/>
    <col min="11507" max="11507" width="14.28515625" style="56" bestFit="1" customWidth="1"/>
    <col min="11508" max="11508" width="17.42578125" style="56" bestFit="1" customWidth="1"/>
    <col min="11509" max="11511" width="17.5703125" style="56" bestFit="1" customWidth="1"/>
    <col min="11512" max="11518" width="21" style="56" bestFit="1" customWidth="1"/>
    <col min="11519" max="11526" width="21.140625" style="56" bestFit="1" customWidth="1"/>
    <col min="11527" max="11527" width="22.7109375" style="56" customWidth="1"/>
    <col min="11528" max="11528" width="22" style="56" customWidth="1"/>
    <col min="11529" max="11529" width="22.7109375" style="56" customWidth="1"/>
    <col min="11530" max="11535" width="21.140625" style="56" bestFit="1" customWidth="1"/>
    <col min="11536" max="11536" width="19.5703125" style="56" customWidth="1"/>
    <col min="11537" max="11537" width="21.140625" style="56" bestFit="1" customWidth="1"/>
    <col min="11538" max="11538" width="22.7109375" style="56" customWidth="1"/>
    <col min="11539" max="11539" width="22" style="56" customWidth="1"/>
    <col min="11540" max="11540" width="23.42578125" style="56" bestFit="1" customWidth="1"/>
    <col min="11541" max="11543" width="9.140625" style="56"/>
    <col min="11544" max="11544" width="11.28515625" style="56" customWidth="1"/>
    <col min="11545" max="11545" width="10.28515625" style="56" customWidth="1"/>
    <col min="11546" max="11753" width="9.140625" style="56"/>
    <col min="11754" max="11754" width="2.85546875" style="56" customWidth="1"/>
    <col min="11755" max="11755" width="13.140625" style="56" customWidth="1"/>
    <col min="11756" max="11756" width="60.28515625" style="56" customWidth="1"/>
    <col min="11757" max="11761" width="10.85546875" style="56" bestFit="1" customWidth="1"/>
    <col min="11762" max="11762" width="11.85546875" style="56" bestFit="1" customWidth="1"/>
    <col min="11763" max="11763" width="14.28515625" style="56" bestFit="1" customWidth="1"/>
    <col min="11764" max="11764" width="17.42578125" style="56" bestFit="1" customWidth="1"/>
    <col min="11765" max="11767" width="17.5703125" style="56" bestFit="1" customWidth="1"/>
    <col min="11768" max="11774" width="21" style="56" bestFit="1" customWidth="1"/>
    <col min="11775" max="11782" width="21.140625" style="56" bestFit="1" customWidth="1"/>
    <col min="11783" max="11783" width="22.7109375" style="56" customWidth="1"/>
    <col min="11784" max="11784" width="22" style="56" customWidth="1"/>
    <col min="11785" max="11785" width="22.7109375" style="56" customWidth="1"/>
    <col min="11786" max="11791" width="21.140625" style="56" bestFit="1" customWidth="1"/>
    <col min="11792" max="11792" width="19.5703125" style="56" customWidth="1"/>
    <col min="11793" max="11793" width="21.140625" style="56" bestFit="1" customWidth="1"/>
    <col min="11794" max="11794" width="22.7109375" style="56" customWidth="1"/>
    <col min="11795" max="11795" width="22" style="56" customWidth="1"/>
    <col min="11796" max="11796" width="23.42578125" style="56" bestFit="1" customWidth="1"/>
    <col min="11797" max="11799" width="9.140625" style="56"/>
    <col min="11800" max="11800" width="11.28515625" style="56" customWidth="1"/>
    <col min="11801" max="11801" width="10.28515625" style="56" customWidth="1"/>
    <col min="11802" max="12009" width="9.140625" style="56"/>
    <col min="12010" max="12010" width="2.85546875" style="56" customWidth="1"/>
    <col min="12011" max="12011" width="13.140625" style="56" customWidth="1"/>
    <col min="12012" max="12012" width="60.28515625" style="56" customWidth="1"/>
    <col min="12013" max="12017" width="10.85546875" style="56" bestFit="1" customWidth="1"/>
    <col min="12018" max="12018" width="11.85546875" style="56" bestFit="1" customWidth="1"/>
    <col min="12019" max="12019" width="14.28515625" style="56" bestFit="1" customWidth="1"/>
    <col min="12020" max="12020" width="17.42578125" style="56" bestFit="1" customWidth="1"/>
    <col min="12021" max="12023" width="17.5703125" style="56" bestFit="1" customWidth="1"/>
    <col min="12024" max="12030" width="21" style="56" bestFit="1" customWidth="1"/>
    <col min="12031" max="12038" width="21.140625" style="56" bestFit="1" customWidth="1"/>
    <col min="12039" max="12039" width="22.7109375" style="56" customWidth="1"/>
    <col min="12040" max="12040" width="22" style="56" customWidth="1"/>
    <col min="12041" max="12041" width="22.7109375" style="56" customWidth="1"/>
    <col min="12042" max="12047" width="21.140625" style="56" bestFit="1" customWidth="1"/>
    <col min="12048" max="12048" width="19.5703125" style="56" customWidth="1"/>
    <col min="12049" max="12049" width="21.140625" style="56" bestFit="1" customWidth="1"/>
    <col min="12050" max="12050" width="22.7109375" style="56" customWidth="1"/>
    <col min="12051" max="12051" width="22" style="56" customWidth="1"/>
    <col min="12052" max="12052" width="23.42578125" style="56" bestFit="1" customWidth="1"/>
    <col min="12053" max="12055" width="9.140625" style="56"/>
    <col min="12056" max="12056" width="11.28515625" style="56" customWidth="1"/>
    <col min="12057" max="12057" width="10.28515625" style="56" customWidth="1"/>
    <col min="12058" max="12265" width="9.140625" style="56"/>
    <col min="12266" max="12266" width="2.85546875" style="56" customWidth="1"/>
    <col min="12267" max="12267" width="13.140625" style="56" customWidth="1"/>
    <col min="12268" max="12268" width="60.28515625" style="56" customWidth="1"/>
    <col min="12269" max="12273" width="10.85546875" style="56" bestFit="1" customWidth="1"/>
    <col min="12274" max="12274" width="11.85546875" style="56" bestFit="1" customWidth="1"/>
    <col min="12275" max="12275" width="14.28515625" style="56" bestFit="1" customWidth="1"/>
    <col min="12276" max="12276" width="17.42578125" style="56" bestFit="1" customWidth="1"/>
    <col min="12277" max="12279" width="17.5703125" style="56" bestFit="1" customWidth="1"/>
    <col min="12280" max="12286" width="21" style="56" bestFit="1" customWidth="1"/>
    <col min="12287" max="12294" width="21.140625" style="56" bestFit="1" customWidth="1"/>
    <col min="12295" max="12295" width="22.7109375" style="56" customWidth="1"/>
    <col min="12296" max="12296" width="22" style="56" customWidth="1"/>
    <col min="12297" max="12297" width="22.7109375" style="56" customWidth="1"/>
    <col min="12298" max="12303" width="21.140625" style="56" bestFit="1" customWidth="1"/>
    <col min="12304" max="12304" width="19.5703125" style="56" customWidth="1"/>
    <col min="12305" max="12305" width="21.140625" style="56" bestFit="1" customWidth="1"/>
    <col min="12306" max="12306" width="22.7109375" style="56" customWidth="1"/>
    <col min="12307" max="12307" width="22" style="56" customWidth="1"/>
    <col min="12308" max="12308" width="23.42578125" style="56" bestFit="1" customWidth="1"/>
    <col min="12309" max="12311" width="9.140625" style="56"/>
    <col min="12312" max="12312" width="11.28515625" style="56" customWidth="1"/>
    <col min="12313" max="12313" width="10.28515625" style="56" customWidth="1"/>
    <col min="12314" max="12521" width="9.140625" style="56"/>
    <col min="12522" max="12522" width="2.85546875" style="56" customWidth="1"/>
    <col min="12523" max="12523" width="13.140625" style="56" customWidth="1"/>
    <col min="12524" max="12524" width="60.28515625" style="56" customWidth="1"/>
    <col min="12525" max="12529" width="10.85546875" style="56" bestFit="1" customWidth="1"/>
    <col min="12530" max="12530" width="11.85546875" style="56" bestFit="1" customWidth="1"/>
    <col min="12531" max="12531" width="14.28515625" style="56" bestFit="1" customWidth="1"/>
    <col min="12532" max="12532" width="17.42578125" style="56" bestFit="1" customWidth="1"/>
    <col min="12533" max="12535" width="17.5703125" style="56" bestFit="1" customWidth="1"/>
    <col min="12536" max="12542" width="21" style="56" bestFit="1" customWidth="1"/>
    <col min="12543" max="12550" width="21.140625" style="56" bestFit="1" customWidth="1"/>
    <col min="12551" max="12551" width="22.7109375" style="56" customWidth="1"/>
    <col min="12552" max="12552" width="22" style="56" customWidth="1"/>
    <col min="12553" max="12553" width="22.7109375" style="56" customWidth="1"/>
    <col min="12554" max="12559" width="21.140625" style="56" bestFit="1" customWidth="1"/>
    <col min="12560" max="12560" width="19.5703125" style="56" customWidth="1"/>
    <col min="12561" max="12561" width="21.140625" style="56" bestFit="1" customWidth="1"/>
    <col min="12562" max="12562" width="22.7109375" style="56" customWidth="1"/>
    <col min="12563" max="12563" width="22" style="56" customWidth="1"/>
    <col min="12564" max="12564" width="23.42578125" style="56" bestFit="1" customWidth="1"/>
    <col min="12565" max="12567" width="9.140625" style="56"/>
    <col min="12568" max="12568" width="11.28515625" style="56" customWidth="1"/>
    <col min="12569" max="12569" width="10.28515625" style="56" customWidth="1"/>
    <col min="12570" max="12777" width="9.140625" style="56"/>
    <col min="12778" max="12778" width="2.85546875" style="56" customWidth="1"/>
    <col min="12779" max="12779" width="13.140625" style="56" customWidth="1"/>
    <col min="12780" max="12780" width="60.28515625" style="56" customWidth="1"/>
    <col min="12781" max="12785" width="10.85546875" style="56" bestFit="1" customWidth="1"/>
    <col min="12786" max="12786" width="11.85546875" style="56" bestFit="1" customWidth="1"/>
    <col min="12787" max="12787" width="14.28515625" style="56" bestFit="1" customWidth="1"/>
    <col min="12788" max="12788" width="17.42578125" style="56" bestFit="1" customWidth="1"/>
    <col min="12789" max="12791" width="17.5703125" style="56" bestFit="1" customWidth="1"/>
    <col min="12792" max="12798" width="21" style="56" bestFit="1" customWidth="1"/>
    <col min="12799" max="12806" width="21.140625" style="56" bestFit="1" customWidth="1"/>
    <col min="12807" max="12807" width="22.7109375" style="56" customWidth="1"/>
    <col min="12808" max="12808" width="22" style="56" customWidth="1"/>
    <col min="12809" max="12809" width="22.7109375" style="56" customWidth="1"/>
    <col min="12810" max="12815" width="21.140625" style="56" bestFit="1" customWidth="1"/>
    <col min="12816" max="12816" width="19.5703125" style="56" customWidth="1"/>
    <col min="12817" max="12817" width="21.140625" style="56" bestFit="1" customWidth="1"/>
    <col min="12818" max="12818" width="22.7109375" style="56" customWidth="1"/>
    <col min="12819" max="12819" width="22" style="56" customWidth="1"/>
    <col min="12820" max="12820" width="23.42578125" style="56" bestFit="1" customWidth="1"/>
    <col min="12821" max="12823" width="9.140625" style="56"/>
    <col min="12824" max="12824" width="11.28515625" style="56" customWidth="1"/>
    <col min="12825" max="12825" width="10.28515625" style="56" customWidth="1"/>
    <col min="12826" max="13033" width="9.140625" style="56"/>
    <col min="13034" max="13034" width="2.85546875" style="56" customWidth="1"/>
    <col min="13035" max="13035" width="13.140625" style="56" customWidth="1"/>
    <col min="13036" max="13036" width="60.28515625" style="56" customWidth="1"/>
    <col min="13037" max="13041" width="10.85546875" style="56" bestFit="1" customWidth="1"/>
    <col min="13042" max="13042" width="11.85546875" style="56" bestFit="1" customWidth="1"/>
    <col min="13043" max="13043" width="14.28515625" style="56" bestFit="1" customWidth="1"/>
    <col min="13044" max="13044" width="17.42578125" style="56" bestFit="1" customWidth="1"/>
    <col min="13045" max="13047" width="17.5703125" style="56" bestFit="1" customWidth="1"/>
    <col min="13048" max="13054" width="21" style="56" bestFit="1" customWidth="1"/>
    <col min="13055" max="13062" width="21.140625" style="56" bestFit="1" customWidth="1"/>
    <col min="13063" max="13063" width="22.7109375" style="56" customWidth="1"/>
    <col min="13064" max="13064" width="22" style="56" customWidth="1"/>
    <col min="13065" max="13065" width="22.7109375" style="56" customWidth="1"/>
    <col min="13066" max="13071" width="21.140625" style="56" bestFit="1" customWidth="1"/>
    <col min="13072" max="13072" width="19.5703125" style="56" customWidth="1"/>
    <col min="13073" max="13073" width="21.140625" style="56" bestFit="1" customWidth="1"/>
    <col min="13074" max="13074" width="22.7109375" style="56" customWidth="1"/>
    <col min="13075" max="13075" width="22" style="56" customWidth="1"/>
    <col min="13076" max="13076" width="23.42578125" style="56" bestFit="1" customWidth="1"/>
    <col min="13077" max="13079" width="9.140625" style="56"/>
    <col min="13080" max="13080" width="11.28515625" style="56" customWidth="1"/>
    <col min="13081" max="13081" width="10.28515625" style="56" customWidth="1"/>
    <col min="13082" max="13289" width="9.140625" style="56"/>
    <col min="13290" max="13290" width="2.85546875" style="56" customWidth="1"/>
    <col min="13291" max="13291" width="13.140625" style="56" customWidth="1"/>
    <col min="13292" max="13292" width="60.28515625" style="56" customWidth="1"/>
    <col min="13293" max="13297" width="10.85546875" style="56" bestFit="1" customWidth="1"/>
    <col min="13298" max="13298" width="11.85546875" style="56" bestFit="1" customWidth="1"/>
    <col min="13299" max="13299" width="14.28515625" style="56" bestFit="1" customWidth="1"/>
    <col min="13300" max="13300" width="17.42578125" style="56" bestFit="1" customWidth="1"/>
    <col min="13301" max="13303" width="17.5703125" style="56" bestFit="1" customWidth="1"/>
    <col min="13304" max="13310" width="21" style="56" bestFit="1" customWidth="1"/>
    <col min="13311" max="13318" width="21.140625" style="56" bestFit="1" customWidth="1"/>
    <col min="13319" max="13319" width="22.7109375" style="56" customWidth="1"/>
    <col min="13320" max="13320" width="22" style="56" customWidth="1"/>
    <col min="13321" max="13321" width="22.7109375" style="56" customWidth="1"/>
    <col min="13322" max="13327" width="21.140625" style="56" bestFit="1" customWidth="1"/>
    <col min="13328" max="13328" width="19.5703125" style="56" customWidth="1"/>
    <col min="13329" max="13329" width="21.140625" style="56" bestFit="1" customWidth="1"/>
    <col min="13330" max="13330" width="22.7109375" style="56" customWidth="1"/>
    <col min="13331" max="13331" width="22" style="56" customWidth="1"/>
    <col min="13332" max="13332" width="23.42578125" style="56" bestFit="1" customWidth="1"/>
    <col min="13333" max="13335" width="9.140625" style="56"/>
    <col min="13336" max="13336" width="11.28515625" style="56" customWidth="1"/>
    <col min="13337" max="13337" width="10.28515625" style="56" customWidth="1"/>
    <col min="13338" max="13545" width="9.140625" style="56"/>
    <col min="13546" max="13546" width="2.85546875" style="56" customWidth="1"/>
    <col min="13547" max="13547" width="13.140625" style="56" customWidth="1"/>
    <col min="13548" max="13548" width="60.28515625" style="56" customWidth="1"/>
    <col min="13549" max="13553" width="10.85546875" style="56" bestFit="1" customWidth="1"/>
    <col min="13554" max="13554" width="11.85546875" style="56" bestFit="1" customWidth="1"/>
    <col min="13555" max="13555" width="14.28515625" style="56" bestFit="1" customWidth="1"/>
    <col min="13556" max="13556" width="17.42578125" style="56" bestFit="1" customWidth="1"/>
    <col min="13557" max="13559" width="17.5703125" style="56" bestFit="1" customWidth="1"/>
    <col min="13560" max="13566" width="21" style="56" bestFit="1" customWidth="1"/>
    <col min="13567" max="13574" width="21.140625" style="56" bestFit="1" customWidth="1"/>
    <col min="13575" max="13575" width="22.7109375" style="56" customWidth="1"/>
    <col min="13576" max="13576" width="22" style="56" customWidth="1"/>
    <col min="13577" max="13577" width="22.7109375" style="56" customWidth="1"/>
    <col min="13578" max="13583" width="21.140625" style="56" bestFit="1" customWidth="1"/>
    <col min="13584" max="13584" width="19.5703125" style="56" customWidth="1"/>
    <col min="13585" max="13585" width="21.140625" style="56" bestFit="1" customWidth="1"/>
    <col min="13586" max="13586" width="22.7109375" style="56" customWidth="1"/>
    <col min="13587" max="13587" width="22" style="56" customWidth="1"/>
    <col min="13588" max="13588" width="23.42578125" style="56" bestFit="1" customWidth="1"/>
    <col min="13589" max="13591" width="9.140625" style="56"/>
    <col min="13592" max="13592" width="11.28515625" style="56" customWidth="1"/>
    <col min="13593" max="13593" width="10.28515625" style="56" customWidth="1"/>
    <col min="13594" max="13801" width="9.140625" style="56"/>
    <col min="13802" max="13802" width="2.85546875" style="56" customWidth="1"/>
    <col min="13803" max="13803" width="13.140625" style="56" customWidth="1"/>
    <col min="13804" max="13804" width="60.28515625" style="56" customWidth="1"/>
    <col min="13805" max="13809" width="10.85546875" style="56" bestFit="1" customWidth="1"/>
    <col min="13810" max="13810" width="11.85546875" style="56" bestFit="1" customWidth="1"/>
    <col min="13811" max="13811" width="14.28515625" style="56" bestFit="1" customWidth="1"/>
    <col min="13812" max="13812" width="17.42578125" style="56" bestFit="1" customWidth="1"/>
    <col min="13813" max="13815" width="17.5703125" style="56" bestFit="1" customWidth="1"/>
    <col min="13816" max="13822" width="21" style="56" bestFit="1" customWidth="1"/>
    <col min="13823" max="13830" width="21.140625" style="56" bestFit="1" customWidth="1"/>
    <col min="13831" max="13831" width="22.7109375" style="56" customWidth="1"/>
    <col min="13832" max="13832" width="22" style="56" customWidth="1"/>
    <col min="13833" max="13833" width="22.7109375" style="56" customWidth="1"/>
    <col min="13834" max="13839" width="21.140625" style="56" bestFit="1" customWidth="1"/>
    <col min="13840" max="13840" width="19.5703125" style="56" customWidth="1"/>
    <col min="13841" max="13841" width="21.140625" style="56" bestFit="1" customWidth="1"/>
    <col min="13842" max="13842" width="22.7109375" style="56" customWidth="1"/>
    <col min="13843" max="13843" width="22" style="56" customWidth="1"/>
    <col min="13844" max="13844" width="23.42578125" style="56" bestFit="1" customWidth="1"/>
    <col min="13845" max="13847" width="9.140625" style="56"/>
    <col min="13848" max="13848" width="11.28515625" style="56" customWidth="1"/>
    <col min="13849" max="13849" width="10.28515625" style="56" customWidth="1"/>
    <col min="13850" max="14057" width="9.140625" style="56"/>
    <col min="14058" max="14058" width="2.85546875" style="56" customWidth="1"/>
    <col min="14059" max="14059" width="13.140625" style="56" customWidth="1"/>
    <col min="14060" max="14060" width="60.28515625" style="56" customWidth="1"/>
    <col min="14061" max="14065" width="10.85546875" style="56" bestFit="1" customWidth="1"/>
    <col min="14066" max="14066" width="11.85546875" style="56" bestFit="1" customWidth="1"/>
    <col min="14067" max="14067" width="14.28515625" style="56" bestFit="1" customWidth="1"/>
    <col min="14068" max="14068" width="17.42578125" style="56" bestFit="1" customWidth="1"/>
    <col min="14069" max="14071" width="17.5703125" style="56" bestFit="1" customWidth="1"/>
    <col min="14072" max="14078" width="21" style="56" bestFit="1" customWidth="1"/>
    <col min="14079" max="14086" width="21.140625" style="56" bestFit="1" customWidth="1"/>
    <col min="14087" max="14087" width="22.7109375" style="56" customWidth="1"/>
    <col min="14088" max="14088" width="22" style="56" customWidth="1"/>
    <col min="14089" max="14089" width="22.7109375" style="56" customWidth="1"/>
    <col min="14090" max="14095" width="21.140625" style="56" bestFit="1" customWidth="1"/>
    <col min="14096" max="14096" width="19.5703125" style="56" customWidth="1"/>
    <col min="14097" max="14097" width="21.140625" style="56" bestFit="1" customWidth="1"/>
    <col min="14098" max="14098" width="22.7109375" style="56" customWidth="1"/>
    <col min="14099" max="14099" width="22" style="56" customWidth="1"/>
    <col min="14100" max="14100" width="23.42578125" style="56" bestFit="1" customWidth="1"/>
    <col min="14101" max="14103" width="9.140625" style="56"/>
    <col min="14104" max="14104" width="11.28515625" style="56" customWidth="1"/>
    <col min="14105" max="14105" width="10.28515625" style="56" customWidth="1"/>
    <col min="14106" max="14313" width="9.140625" style="56"/>
    <col min="14314" max="14314" width="2.85546875" style="56" customWidth="1"/>
    <col min="14315" max="14315" width="13.140625" style="56" customWidth="1"/>
    <col min="14316" max="14316" width="60.28515625" style="56" customWidth="1"/>
    <col min="14317" max="14321" width="10.85546875" style="56" bestFit="1" customWidth="1"/>
    <col min="14322" max="14322" width="11.85546875" style="56" bestFit="1" customWidth="1"/>
    <col min="14323" max="14323" width="14.28515625" style="56" bestFit="1" customWidth="1"/>
    <col min="14324" max="14324" width="17.42578125" style="56" bestFit="1" customWidth="1"/>
    <col min="14325" max="14327" width="17.5703125" style="56" bestFit="1" customWidth="1"/>
    <col min="14328" max="14334" width="21" style="56" bestFit="1" customWidth="1"/>
    <col min="14335" max="14342" width="21.140625" style="56" bestFit="1" customWidth="1"/>
    <col min="14343" max="14343" width="22.7109375" style="56" customWidth="1"/>
    <col min="14344" max="14344" width="22" style="56" customWidth="1"/>
    <col min="14345" max="14345" width="22.7109375" style="56" customWidth="1"/>
    <col min="14346" max="14351" width="21.140625" style="56" bestFit="1" customWidth="1"/>
    <col min="14352" max="14352" width="19.5703125" style="56" customWidth="1"/>
    <col min="14353" max="14353" width="21.140625" style="56" bestFit="1" customWidth="1"/>
    <col min="14354" max="14354" width="22.7109375" style="56" customWidth="1"/>
    <col min="14355" max="14355" width="22" style="56" customWidth="1"/>
    <col min="14356" max="14356" width="23.42578125" style="56" bestFit="1" customWidth="1"/>
    <col min="14357" max="14359" width="9.140625" style="56"/>
    <col min="14360" max="14360" width="11.28515625" style="56" customWidth="1"/>
    <col min="14361" max="14361" width="10.28515625" style="56" customWidth="1"/>
    <col min="14362" max="14569" width="9.140625" style="56"/>
    <col min="14570" max="14570" width="2.85546875" style="56" customWidth="1"/>
    <col min="14571" max="14571" width="13.140625" style="56" customWidth="1"/>
    <col min="14572" max="14572" width="60.28515625" style="56" customWidth="1"/>
    <col min="14573" max="14577" width="10.85546875" style="56" bestFit="1" customWidth="1"/>
    <col min="14578" max="14578" width="11.85546875" style="56" bestFit="1" customWidth="1"/>
    <col min="14579" max="14579" width="14.28515625" style="56" bestFit="1" customWidth="1"/>
    <col min="14580" max="14580" width="17.42578125" style="56" bestFit="1" customWidth="1"/>
    <col min="14581" max="14583" width="17.5703125" style="56" bestFit="1" customWidth="1"/>
    <col min="14584" max="14590" width="21" style="56" bestFit="1" customWidth="1"/>
    <col min="14591" max="14598" width="21.140625" style="56" bestFit="1" customWidth="1"/>
    <col min="14599" max="14599" width="22.7109375" style="56" customWidth="1"/>
    <col min="14600" max="14600" width="22" style="56" customWidth="1"/>
    <col min="14601" max="14601" width="22.7109375" style="56" customWidth="1"/>
    <col min="14602" max="14607" width="21.140625" style="56" bestFit="1" customWidth="1"/>
    <col min="14608" max="14608" width="19.5703125" style="56" customWidth="1"/>
    <col min="14609" max="14609" width="21.140625" style="56" bestFit="1" customWidth="1"/>
    <col min="14610" max="14610" width="22.7109375" style="56" customWidth="1"/>
    <col min="14611" max="14611" width="22" style="56" customWidth="1"/>
    <col min="14612" max="14612" width="23.42578125" style="56" bestFit="1" customWidth="1"/>
    <col min="14613" max="14615" width="9.140625" style="56"/>
    <col min="14616" max="14616" width="11.28515625" style="56" customWidth="1"/>
    <col min="14617" max="14617" width="10.28515625" style="56" customWidth="1"/>
    <col min="14618" max="14825" width="9.140625" style="56"/>
    <col min="14826" max="14826" width="2.85546875" style="56" customWidth="1"/>
    <col min="14827" max="14827" width="13.140625" style="56" customWidth="1"/>
    <col min="14828" max="14828" width="60.28515625" style="56" customWidth="1"/>
    <col min="14829" max="14833" width="10.85546875" style="56" bestFit="1" customWidth="1"/>
    <col min="14834" max="14834" width="11.85546875" style="56" bestFit="1" customWidth="1"/>
    <col min="14835" max="14835" width="14.28515625" style="56" bestFit="1" customWidth="1"/>
    <col min="14836" max="14836" width="17.42578125" style="56" bestFit="1" customWidth="1"/>
    <col min="14837" max="14839" width="17.5703125" style="56" bestFit="1" customWidth="1"/>
    <col min="14840" max="14846" width="21" style="56" bestFit="1" customWidth="1"/>
    <col min="14847" max="14854" width="21.140625" style="56" bestFit="1" customWidth="1"/>
    <col min="14855" max="14855" width="22.7109375" style="56" customWidth="1"/>
    <col min="14856" max="14856" width="22" style="56" customWidth="1"/>
    <col min="14857" max="14857" width="22.7109375" style="56" customWidth="1"/>
    <col min="14858" max="14863" width="21.140625" style="56" bestFit="1" customWidth="1"/>
    <col min="14864" max="14864" width="19.5703125" style="56" customWidth="1"/>
    <col min="14865" max="14865" width="21.140625" style="56" bestFit="1" customWidth="1"/>
    <col min="14866" max="14866" width="22.7109375" style="56" customWidth="1"/>
    <col min="14867" max="14867" width="22" style="56" customWidth="1"/>
    <col min="14868" max="14868" width="23.42578125" style="56" bestFit="1" customWidth="1"/>
    <col min="14869" max="14871" width="9.140625" style="56"/>
    <col min="14872" max="14872" width="11.28515625" style="56" customWidth="1"/>
    <col min="14873" max="14873" width="10.28515625" style="56" customWidth="1"/>
    <col min="14874" max="15081" width="9.140625" style="56"/>
    <col min="15082" max="15082" width="2.85546875" style="56" customWidth="1"/>
    <col min="15083" max="15083" width="13.140625" style="56" customWidth="1"/>
    <col min="15084" max="15084" width="60.28515625" style="56" customWidth="1"/>
    <col min="15085" max="15089" width="10.85546875" style="56" bestFit="1" customWidth="1"/>
    <col min="15090" max="15090" width="11.85546875" style="56" bestFit="1" customWidth="1"/>
    <col min="15091" max="15091" width="14.28515625" style="56" bestFit="1" customWidth="1"/>
    <col min="15092" max="15092" width="17.42578125" style="56" bestFit="1" customWidth="1"/>
    <col min="15093" max="15095" width="17.5703125" style="56" bestFit="1" customWidth="1"/>
    <col min="15096" max="15102" width="21" style="56" bestFit="1" customWidth="1"/>
    <col min="15103" max="15110" width="21.140625" style="56" bestFit="1" customWidth="1"/>
    <col min="15111" max="15111" width="22.7109375" style="56" customWidth="1"/>
    <col min="15112" max="15112" width="22" style="56" customWidth="1"/>
    <col min="15113" max="15113" width="22.7109375" style="56" customWidth="1"/>
    <col min="15114" max="15119" width="21.140625" style="56" bestFit="1" customWidth="1"/>
    <col min="15120" max="15120" width="19.5703125" style="56" customWidth="1"/>
    <col min="15121" max="15121" width="21.140625" style="56" bestFit="1" customWidth="1"/>
    <col min="15122" max="15122" width="22.7109375" style="56" customWidth="1"/>
    <col min="15123" max="15123" width="22" style="56" customWidth="1"/>
    <col min="15124" max="15124" width="23.42578125" style="56" bestFit="1" customWidth="1"/>
    <col min="15125" max="15127" width="9.140625" style="56"/>
    <col min="15128" max="15128" width="11.28515625" style="56" customWidth="1"/>
    <col min="15129" max="15129" width="10.28515625" style="56" customWidth="1"/>
    <col min="15130" max="15337" width="9.140625" style="56"/>
    <col min="15338" max="15338" width="2.85546875" style="56" customWidth="1"/>
    <col min="15339" max="15339" width="13.140625" style="56" customWidth="1"/>
    <col min="15340" max="15340" width="60.28515625" style="56" customWidth="1"/>
    <col min="15341" max="15345" width="10.85546875" style="56" bestFit="1" customWidth="1"/>
    <col min="15346" max="15346" width="11.85546875" style="56" bestFit="1" customWidth="1"/>
    <col min="15347" max="15347" width="14.28515625" style="56" bestFit="1" customWidth="1"/>
    <col min="15348" max="15348" width="17.42578125" style="56" bestFit="1" customWidth="1"/>
    <col min="15349" max="15351" width="17.5703125" style="56" bestFit="1" customWidth="1"/>
    <col min="15352" max="15358" width="21" style="56" bestFit="1" customWidth="1"/>
    <col min="15359" max="15366" width="21.140625" style="56" bestFit="1" customWidth="1"/>
    <col min="15367" max="15367" width="22.7109375" style="56" customWidth="1"/>
    <col min="15368" max="15368" width="22" style="56" customWidth="1"/>
    <col min="15369" max="15369" width="22.7109375" style="56" customWidth="1"/>
    <col min="15370" max="15375" width="21.140625" style="56" bestFit="1" customWidth="1"/>
    <col min="15376" max="15376" width="19.5703125" style="56" customWidth="1"/>
    <col min="15377" max="15377" width="21.140625" style="56" bestFit="1" customWidth="1"/>
    <col min="15378" max="15378" width="22.7109375" style="56" customWidth="1"/>
    <col min="15379" max="15379" width="22" style="56" customWidth="1"/>
    <col min="15380" max="15380" width="23.42578125" style="56" bestFit="1" customWidth="1"/>
    <col min="15381" max="15383" width="9.140625" style="56"/>
    <col min="15384" max="15384" width="11.28515625" style="56" customWidth="1"/>
    <col min="15385" max="15385" width="10.28515625" style="56" customWidth="1"/>
    <col min="15386" max="15593" width="9.140625" style="56"/>
    <col min="15594" max="15594" width="2.85546875" style="56" customWidth="1"/>
    <col min="15595" max="15595" width="13.140625" style="56" customWidth="1"/>
    <col min="15596" max="15596" width="60.28515625" style="56" customWidth="1"/>
    <col min="15597" max="15601" width="10.85546875" style="56" bestFit="1" customWidth="1"/>
    <col min="15602" max="15602" width="11.85546875" style="56" bestFit="1" customWidth="1"/>
    <col min="15603" max="15603" width="14.28515625" style="56" bestFit="1" customWidth="1"/>
    <col min="15604" max="15604" width="17.42578125" style="56" bestFit="1" customWidth="1"/>
    <col min="15605" max="15607" width="17.5703125" style="56" bestFit="1" customWidth="1"/>
    <col min="15608" max="15614" width="21" style="56" bestFit="1" customWidth="1"/>
    <col min="15615" max="15622" width="21.140625" style="56" bestFit="1" customWidth="1"/>
    <col min="15623" max="15623" width="22.7109375" style="56" customWidth="1"/>
    <col min="15624" max="15624" width="22" style="56" customWidth="1"/>
    <col min="15625" max="15625" width="22.7109375" style="56" customWidth="1"/>
    <col min="15626" max="15631" width="21.140625" style="56" bestFit="1" customWidth="1"/>
    <col min="15632" max="15632" width="19.5703125" style="56" customWidth="1"/>
    <col min="15633" max="15633" width="21.140625" style="56" bestFit="1" customWidth="1"/>
    <col min="15634" max="15634" width="22.7109375" style="56" customWidth="1"/>
    <col min="15635" max="15635" width="22" style="56" customWidth="1"/>
    <col min="15636" max="15636" width="23.42578125" style="56" bestFit="1" customWidth="1"/>
    <col min="15637" max="15639" width="9.140625" style="56"/>
    <col min="15640" max="15640" width="11.28515625" style="56" customWidth="1"/>
    <col min="15641" max="15641" width="10.28515625" style="56" customWidth="1"/>
    <col min="15642" max="15849" width="9.140625" style="56"/>
    <col min="15850" max="15850" width="2.85546875" style="56" customWidth="1"/>
    <col min="15851" max="15851" width="13.140625" style="56" customWidth="1"/>
    <col min="15852" max="15852" width="60.28515625" style="56" customWidth="1"/>
    <col min="15853" max="15857" width="10.85546875" style="56" bestFit="1" customWidth="1"/>
    <col min="15858" max="15858" width="11.85546875" style="56" bestFit="1" customWidth="1"/>
    <col min="15859" max="15859" width="14.28515625" style="56" bestFit="1" customWidth="1"/>
    <col min="15860" max="15860" width="17.42578125" style="56" bestFit="1" customWidth="1"/>
    <col min="15861" max="15863" width="17.5703125" style="56" bestFit="1" customWidth="1"/>
    <col min="15864" max="15870" width="21" style="56" bestFit="1" customWidth="1"/>
    <col min="15871" max="15878" width="21.140625" style="56" bestFit="1" customWidth="1"/>
    <col min="15879" max="15879" width="22.7109375" style="56" customWidth="1"/>
    <col min="15880" max="15880" width="22" style="56" customWidth="1"/>
    <col min="15881" max="15881" width="22.7109375" style="56" customWidth="1"/>
    <col min="15882" max="15887" width="21.140625" style="56" bestFit="1" customWidth="1"/>
    <col min="15888" max="15888" width="19.5703125" style="56" customWidth="1"/>
    <col min="15889" max="15889" width="21.140625" style="56" bestFit="1" customWidth="1"/>
    <col min="15890" max="15890" width="22.7109375" style="56" customWidth="1"/>
    <col min="15891" max="15891" width="22" style="56" customWidth="1"/>
    <col min="15892" max="15892" width="23.42578125" style="56" bestFit="1" customWidth="1"/>
    <col min="15893" max="15895" width="9.140625" style="56"/>
    <col min="15896" max="15896" width="11.28515625" style="56" customWidth="1"/>
    <col min="15897" max="15897" width="10.28515625" style="56" customWidth="1"/>
    <col min="15898" max="16105" width="9.140625" style="56"/>
    <col min="16106" max="16106" width="2.85546875" style="56" customWidth="1"/>
    <col min="16107" max="16107" width="13.140625" style="56" customWidth="1"/>
    <col min="16108" max="16108" width="60.28515625" style="56" customWidth="1"/>
    <col min="16109" max="16113" width="10.85546875" style="56" bestFit="1" customWidth="1"/>
    <col min="16114" max="16114" width="11.85546875" style="56" bestFit="1" customWidth="1"/>
    <col min="16115" max="16115" width="14.28515625" style="56" bestFit="1" customWidth="1"/>
    <col min="16116" max="16116" width="17.42578125" style="56" bestFit="1" customWidth="1"/>
    <col min="16117" max="16119" width="17.5703125" style="56" bestFit="1" customWidth="1"/>
    <col min="16120" max="16126" width="21" style="56" bestFit="1" customWidth="1"/>
    <col min="16127" max="16134" width="21.140625" style="56" bestFit="1" customWidth="1"/>
    <col min="16135" max="16135" width="22.7109375" style="56" customWidth="1"/>
    <col min="16136" max="16136" width="22" style="56" customWidth="1"/>
    <col min="16137" max="16137" width="22.7109375" style="56" customWidth="1"/>
    <col min="16138" max="16143" width="21.140625" style="56" bestFit="1" customWidth="1"/>
    <col min="16144" max="16144" width="19.5703125" style="56" customWidth="1"/>
    <col min="16145" max="16145" width="21.140625" style="56" bestFit="1" customWidth="1"/>
    <col min="16146" max="16146" width="22.7109375" style="56" customWidth="1"/>
    <col min="16147" max="16147" width="22" style="56" customWidth="1"/>
    <col min="16148" max="16148" width="23.42578125" style="56" bestFit="1" customWidth="1"/>
    <col min="16149" max="16151" width="9.140625" style="56"/>
    <col min="16152" max="16152" width="11.28515625" style="56" customWidth="1"/>
    <col min="16153" max="16153" width="10.28515625" style="56" customWidth="1"/>
    <col min="16154" max="16384" width="9.140625" style="56"/>
  </cols>
  <sheetData>
    <row r="1" spans="2:16">
      <c r="B1" s="68"/>
    </row>
    <row r="2" spans="2:16" ht="15">
      <c r="B2" s="92"/>
      <c r="C2" s="92"/>
      <c r="D2" s="92"/>
      <c r="J2" s="147" t="s">
        <v>434</v>
      </c>
      <c r="P2" s="92"/>
    </row>
    <row r="3" spans="2:16" ht="15">
      <c r="B3" s="92"/>
      <c r="C3" s="92"/>
      <c r="D3" s="92"/>
      <c r="J3" s="147" t="s">
        <v>435</v>
      </c>
      <c r="P3" s="92"/>
    </row>
    <row r="4" spans="2:16" ht="15">
      <c r="B4" s="92"/>
      <c r="C4" s="92"/>
      <c r="D4" s="92"/>
      <c r="J4" s="93" t="s">
        <v>424</v>
      </c>
      <c r="P4" s="92"/>
    </row>
    <row r="5" spans="2:16" ht="15">
      <c r="B5" s="92"/>
      <c r="C5" s="92"/>
      <c r="D5" s="92"/>
      <c r="L5" s="93"/>
      <c r="P5" s="92"/>
    </row>
    <row r="6" spans="2:16" ht="15">
      <c r="B6" s="94"/>
      <c r="C6" s="95" t="s">
        <v>200</v>
      </c>
      <c r="D6" s="94"/>
    </row>
    <row r="7" spans="2:16" ht="15">
      <c r="B7" s="94"/>
      <c r="C7" s="95" t="s">
        <v>201</v>
      </c>
      <c r="D7" s="94"/>
    </row>
    <row r="8" spans="2:16" ht="15">
      <c r="B8" s="94"/>
      <c r="C8" s="95" t="s">
        <v>202</v>
      </c>
      <c r="D8" s="94"/>
    </row>
    <row r="9" spans="2:16" ht="15.75" thickBot="1">
      <c r="B9" s="94"/>
      <c r="C9" s="94"/>
      <c r="D9" s="94"/>
      <c r="P9" s="72" t="s">
        <v>5</v>
      </c>
    </row>
    <row r="10" spans="2:16" ht="15">
      <c r="C10" s="255" t="s">
        <v>98</v>
      </c>
      <c r="D10" s="270" t="s">
        <v>194</v>
      </c>
      <c r="E10" s="272" t="s">
        <v>425</v>
      </c>
      <c r="F10" s="273"/>
      <c r="G10" s="273"/>
      <c r="H10" s="273"/>
      <c r="I10" s="273"/>
      <c r="J10" s="274"/>
      <c r="K10" s="272" t="s">
        <v>199</v>
      </c>
      <c r="L10" s="273"/>
      <c r="M10" s="273"/>
      <c r="N10" s="273"/>
      <c r="O10" s="273"/>
      <c r="P10" s="274"/>
    </row>
    <row r="11" spans="2:16" ht="15">
      <c r="C11" s="255"/>
      <c r="D11" s="270"/>
      <c r="E11" s="275" t="s">
        <v>195</v>
      </c>
      <c r="F11" s="276" t="s">
        <v>196</v>
      </c>
      <c r="G11" s="276"/>
      <c r="H11" s="276"/>
      <c r="I11" s="276"/>
      <c r="J11" s="277"/>
      <c r="K11" s="275" t="s">
        <v>195</v>
      </c>
      <c r="L11" s="276" t="s">
        <v>196</v>
      </c>
      <c r="M11" s="276"/>
      <c r="N11" s="276"/>
      <c r="O11" s="276"/>
      <c r="P11" s="277"/>
    </row>
    <row r="12" spans="2:16" ht="15">
      <c r="C12" s="255"/>
      <c r="D12" s="270"/>
      <c r="E12" s="275"/>
      <c r="F12" s="59" t="s">
        <v>197</v>
      </c>
      <c r="G12" s="59" t="s">
        <v>1</v>
      </c>
      <c r="H12" s="59" t="s">
        <v>82</v>
      </c>
      <c r="I12" s="59" t="s">
        <v>198</v>
      </c>
      <c r="J12" s="99" t="s">
        <v>42</v>
      </c>
      <c r="K12" s="275"/>
      <c r="L12" s="59" t="s">
        <v>197</v>
      </c>
      <c r="M12" s="59" t="s">
        <v>1</v>
      </c>
      <c r="N12" s="59" t="s">
        <v>82</v>
      </c>
      <c r="O12" s="59" t="s">
        <v>198</v>
      </c>
      <c r="P12" s="99" t="s">
        <v>42</v>
      </c>
    </row>
    <row r="13" spans="2:16">
      <c r="C13" s="267" t="s">
        <v>217</v>
      </c>
      <c r="D13" s="104" t="s">
        <v>213</v>
      </c>
      <c r="E13" s="100"/>
      <c r="F13" s="28"/>
      <c r="G13" s="28"/>
      <c r="H13" s="28"/>
      <c r="I13" s="28"/>
      <c r="J13" s="101"/>
      <c r="K13" s="100"/>
      <c r="L13" s="28"/>
      <c r="M13" s="28"/>
      <c r="N13" s="28"/>
      <c r="O13" s="28"/>
      <c r="P13" s="101"/>
    </row>
    <row r="14" spans="2:16">
      <c r="C14" s="268"/>
      <c r="D14" s="104" t="s">
        <v>214</v>
      </c>
      <c r="E14" s="100"/>
      <c r="F14" s="28"/>
      <c r="G14" s="28"/>
      <c r="H14" s="28"/>
      <c r="I14" s="28"/>
      <c r="J14" s="101"/>
      <c r="K14" s="100"/>
      <c r="L14" s="28"/>
      <c r="M14" s="28"/>
      <c r="N14" s="28"/>
      <c r="O14" s="28"/>
      <c r="P14" s="101"/>
    </row>
    <row r="15" spans="2:16">
      <c r="C15" s="268"/>
      <c r="D15" s="104" t="s">
        <v>215</v>
      </c>
      <c r="E15" s="100"/>
      <c r="F15" s="28"/>
      <c r="G15" s="28"/>
      <c r="H15" s="28"/>
      <c r="I15" s="28"/>
      <c r="J15" s="101"/>
      <c r="K15" s="100"/>
      <c r="L15" s="28"/>
      <c r="M15" s="28"/>
      <c r="N15" s="28"/>
      <c r="O15" s="28"/>
      <c r="P15" s="101"/>
    </row>
    <row r="16" spans="2:16">
      <c r="C16" s="268"/>
      <c r="D16" s="104" t="s">
        <v>216</v>
      </c>
      <c r="E16" s="100"/>
      <c r="F16" s="28"/>
      <c r="G16" s="28"/>
      <c r="H16" s="28"/>
      <c r="I16" s="63"/>
      <c r="J16" s="101"/>
      <c r="K16" s="105"/>
      <c r="L16" s="28"/>
      <c r="M16" s="28"/>
      <c r="N16" s="28"/>
      <c r="O16" s="28"/>
      <c r="P16" s="101"/>
    </row>
    <row r="17" spans="3:16">
      <c r="C17" s="269"/>
      <c r="D17" s="104" t="s">
        <v>218</v>
      </c>
      <c r="E17" s="100"/>
      <c r="F17" s="28"/>
      <c r="G17" s="28"/>
      <c r="H17" s="28"/>
      <c r="I17" s="63"/>
      <c r="J17" s="101"/>
      <c r="K17" s="105"/>
      <c r="L17" s="28"/>
      <c r="M17" s="28"/>
      <c r="N17" s="28"/>
      <c r="O17" s="28"/>
      <c r="P17" s="101"/>
    </row>
    <row r="18" spans="3:16">
      <c r="C18" s="267" t="s">
        <v>217</v>
      </c>
      <c r="D18" s="104" t="s">
        <v>213</v>
      </c>
      <c r="E18" s="100"/>
      <c r="F18" s="28"/>
      <c r="G18" s="28"/>
      <c r="H18" s="28"/>
      <c r="I18" s="63"/>
      <c r="J18" s="101"/>
      <c r="K18" s="105"/>
      <c r="L18" s="28"/>
      <c r="M18" s="28"/>
      <c r="N18" s="28"/>
      <c r="O18" s="28"/>
      <c r="P18" s="101"/>
    </row>
    <row r="19" spans="3:16">
      <c r="C19" s="268"/>
      <c r="D19" s="104" t="s">
        <v>214</v>
      </c>
      <c r="E19" s="100"/>
      <c r="F19" s="28"/>
      <c r="G19" s="28"/>
      <c r="H19" s="28"/>
      <c r="I19" s="63"/>
      <c r="J19" s="101"/>
      <c r="K19" s="105"/>
      <c r="L19" s="28"/>
      <c r="M19" s="28"/>
      <c r="N19" s="28"/>
      <c r="O19" s="28"/>
      <c r="P19" s="101"/>
    </row>
    <row r="20" spans="3:16">
      <c r="C20" s="268"/>
      <c r="D20" s="104" t="s">
        <v>215</v>
      </c>
      <c r="E20" s="100"/>
      <c r="F20" s="28"/>
      <c r="G20" s="28"/>
      <c r="H20" s="28"/>
      <c r="I20" s="28"/>
      <c r="J20" s="101"/>
      <c r="K20" s="105"/>
      <c r="L20" s="28"/>
      <c r="M20" s="28"/>
      <c r="N20" s="28"/>
      <c r="O20" s="28"/>
      <c r="P20" s="101"/>
    </row>
    <row r="21" spans="3:16">
      <c r="C21" s="268"/>
      <c r="D21" s="104" t="s">
        <v>216</v>
      </c>
      <c r="E21" s="100"/>
      <c r="F21" s="28"/>
      <c r="G21" s="28"/>
      <c r="H21" s="28"/>
      <c r="I21" s="28"/>
      <c r="J21" s="101"/>
      <c r="K21" s="100"/>
      <c r="L21" s="28"/>
      <c r="M21" s="28"/>
      <c r="N21" s="28"/>
      <c r="O21" s="28"/>
      <c r="P21" s="101"/>
    </row>
    <row r="22" spans="3:16">
      <c r="C22" s="269"/>
      <c r="D22" s="104" t="s">
        <v>218</v>
      </c>
      <c r="E22" s="100"/>
      <c r="F22" s="28"/>
      <c r="G22" s="28"/>
      <c r="H22" s="28"/>
      <c r="I22" s="28"/>
      <c r="J22" s="101"/>
      <c r="K22" s="100"/>
      <c r="L22" s="28"/>
      <c r="M22" s="28"/>
      <c r="N22" s="28"/>
      <c r="O22" s="28"/>
      <c r="P22" s="101"/>
    </row>
    <row r="23" spans="3:16">
      <c r="C23" s="28"/>
      <c r="D23" s="96" t="s">
        <v>177</v>
      </c>
      <c r="E23" s="100"/>
      <c r="F23" s="28"/>
      <c r="G23" s="28"/>
      <c r="H23" s="28"/>
      <c r="I23" s="28"/>
      <c r="J23" s="101"/>
      <c r="K23" s="100"/>
      <c r="L23" s="28"/>
      <c r="M23" s="28"/>
      <c r="N23" s="28"/>
      <c r="O23" s="28"/>
      <c r="P23" s="101"/>
    </row>
    <row r="24" spans="3:16">
      <c r="C24" s="28"/>
      <c r="D24" s="96" t="s">
        <v>177</v>
      </c>
      <c r="E24" s="100"/>
      <c r="F24" s="28"/>
      <c r="G24" s="28"/>
      <c r="H24" s="28"/>
      <c r="I24" s="28"/>
      <c r="J24" s="101"/>
      <c r="K24" s="100"/>
      <c r="L24" s="28"/>
      <c r="M24" s="28"/>
      <c r="N24" s="28"/>
      <c r="O24" s="28"/>
      <c r="P24" s="101"/>
    </row>
    <row r="25" spans="3:16">
      <c r="C25" s="28"/>
      <c r="D25" s="96" t="s">
        <v>177</v>
      </c>
      <c r="E25" s="100"/>
      <c r="F25" s="28"/>
      <c r="G25" s="28"/>
      <c r="H25" s="28"/>
      <c r="I25" s="28"/>
      <c r="J25" s="101"/>
      <c r="K25" s="100"/>
      <c r="L25" s="28"/>
      <c r="M25" s="28"/>
      <c r="N25" s="28"/>
      <c r="O25" s="28"/>
      <c r="P25" s="101"/>
    </row>
    <row r="26" spans="3:16" ht="15.75" thickBot="1">
      <c r="C26" s="270" t="s">
        <v>42</v>
      </c>
      <c r="D26" s="271"/>
      <c r="E26" s="74"/>
      <c r="F26" s="102"/>
      <c r="G26" s="102"/>
      <c r="H26" s="102"/>
      <c r="I26" s="102"/>
      <c r="J26" s="103"/>
      <c r="K26" s="74"/>
      <c r="L26" s="102"/>
      <c r="M26" s="102"/>
      <c r="N26" s="102"/>
      <c r="O26" s="102"/>
      <c r="P26" s="103"/>
    </row>
    <row r="28" spans="3:16">
      <c r="C28" s="56" t="s">
        <v>141</v>
      </c>
    </row>
    <row r="29" spans="3:16">
      <c r="C29" s="57">
        <v>1</v>
      </c>
      <c r="D29" s="56" t="s">
        <v>205</v>
      </c>
    </row>
    <row r="30" spans="3:16">
      <c r="C30" s="57">
        <f>C29+1</f>
        <v>2</v>
      </c>
      <c r="D30" s="56" t="s">
        <v>203</v>
      </c>
    </row>
    <row r="31" spans="3:16">
      <c r="C31" s="57">
        <f>C30+1</f>
        <v>3</v>
      </c>
      <c r="D31" s="56" t="s">
        <v>204</v>
      </c>
    </row>
  </sheetData>
  <mergeCells count="11">
    <mergeCell ref="E10:J10"/>
    <mergeCell ref="K10:P10"/>
    <mergeCell ref="E11:E12"/>
    <mergeCell ref="F11:J11"/>
    <mergeCell ref="K11:K12"/>
    <mergeCell ref="L11:P11"/>
    <mergeCell ref="C13:C17"/>
    <mergeCell ref="C18:C22"/>
    <mergeCell ref="C26:D26"/>
    <mergeCell ref="C10:C12"/>
    <mergeCell ref="D10:D12"/>
  </mergeCells>
  <pageMargins left="0.7" right="0.7" top="0.75" bottom="0.75" header="0.3" footer="0.3"/>
</worksheet>
</file>

<file path=xl/worksheets/sheet22.xml><?xml version="1.0" encoding="utf-8"?>
<worksheet xmlns="http://schemas.openxmlformats.org/spreadsheetml/2006/main" xmlns:r="http://schemas.openxmlformats.org/officeDocument/2006/relationships">
  <dimension ref="B2:T42"/>
  <sheetViews>
    <sheetView showGridLines="0" workbookViewId="0">
      <selection activeCell="J2" sqref="J2"/>
    </sheetView>
  </sheetViews>
  <sheetFormatPr defaultRowHeight="14.25"/>
  <cols>
    <col min="1" max="1" width="9.140625" style="56"/>
    <col min="2" max="2" width="14.28515625" style="56" customWidth="1"/>
    <col min="3" max="3" width="39.7109375" style="56" customWidth="1"/>
    <col min="4" max="4" width="23.42578125" style="56" bestFit="1" customWidth="1"/>
    <col min="5" max="5" width="23.42578125" style="56" customWidth="1"/>
    <col min="6" max="6" width="16.85546875" style="56" bestFit="1" customWidth="1"/>
    <col min="7" max="7" width="16.28515625" style="56" customWidth="1"/>
    <col min="8" max="8" width="14.7109375" style="56" customWidth="1"/>
    <col min="9" max="9" width="13.7109375" style="56" customWidth="1"/>
    <col min="10" max="10" width="18.140625" style="56" bestFit="1" customWidth="1"/>
    <col min="11" max="11" width="18.140625" style="56" customWidth="1"/>
    <col min="12" max="12" width="20.28515625" style="56" bestFit="1" customWidth="1"/>
    <col min="13" max="13" width="23.42578125" style="56" bestFit="1" customWidth="1"/>
    <col min="14" max="14" width="23.42578125" style="56" customWidth="1"/>
    <col min="15" max="15" width="16.85546875" style="56" bestFit="1" customWidth="1"/>
    <col min="16" max="16" width="11.5703125" style="56" customWidth="1"/>
    <col min="17" max="17" width="14.7109375" style="56" customWidth="1"/>
    <col min="18" max="18" width="16" style="56" customWidth="1"/>
    <col min="19" max="19" width="17.140625" style="56" customWidth="1"/>
    <col min="20" max="20" width="18.140625" style="56" customWidth="1"/>
    <col min="21" max="16384" width="9.140625" style="56"/>
  </cols>
  <sheetData>
    <row r="2" spans="2:20" ht="15">
      <c r="I2" s="147" t="s">
        <v>434</v>
      </c>
      <c r="J2" s="33"/>
      <c r="K2" s="33"/>
    </row>
    <row r="3" spans="2:20" ht="15">
      <c r="I3" s="147" t="s">
        <v>435</v>
      </c>
      <c r="J3" s="33"/>
      <c r="K3" s="33"/>
    </row>
    <row r="4" spans="2:20" ht="15">
      <c r="I4" s="93" t="s">
        <v>426</v>
      </c>
      <c r="J4" s="93"/>
      <c r="K4" s="93"/>
    </row>
    <row r="6" spans="2:20" ht="15">
      <c r="B6" s="95" t="s">
        <v>200</v>
      </c>
    </row>
    <row r="7" spans="2:20" ht="15">
      <c r="B7" s="95" t="s">
        <v>201</v>
      </c>
    </row>
    <row r="8" spans="2:20" ht="15">
      <c r="B8" s="95" t="s">
        <v>202</v>
      </c>
    </row>
    <row r="9" spans="2:20" ht="15" thickBot="1"/>
    <row r="10" spans="2:20" ht="14.25" customHeight="1">
      <c r="B10" s="250" t="s">
        <v>98</v>
      </c>
      <c r="C10" s="278" t="s">
        <v>207</v>
      </c>
      <c r="D10" s="279"/>
      <c r="E10" s="279"/>
      <c r="F10" s="279"/>
      <c r="G10" s="279"/>
      <c r="H10" s="279"/>
      <c r="I10" s="279"/>
      <c r="J10" s="279"/>
      <c r="K10" s="280"/>
      <c r="L10" s="272" t="s">
        <v>199</v>
      </c>
      <c r="M10" s="273"/>
      <c r="N10" s="273"/>
      <c r="O10" s="273"/>
      <c r="P10" s="273"/>
      <c r="Q10" s="273"/>
      <c r="R10" s="273"/>
      <c r="S10" s="273"/>
      <c r="T10" s="274"/>
    </row>
    <row r="11" spans="2:20" ht="34.5" customHeight="1">
      <c r="B11" s="250"/>
      <c r="C11" s="97" t="s">
        <v>208</v>
      </c>
      <c r="D11" s="59" t="s">
        <v>209</v>
      </c>
      <c r="E11" s="59" t="s">
        <v>220</v>
      </c>
      <c r="F11" s="59" t="s">
        <v>210</v>
      </c>
      <c r="G11" s="59" t="s">
        <v>211</v>
      </c>
      <c r="H11" s="59" t="s">
        <v>212</v>
      </c>
      <c r="I11" s="59" t="s">
        <v>175</v>
      </c>
      <c r="J11" s="59" t="s">
        <v>178</v>
      </c>
      <c r="K11" s="98" t="s">
        <v>225</v>
      </c>
      <c r="L11" s="97" t="s">
        <v>208</v>
      </c>
      <c r="M11" s="59" t="s">
        <v>209</v>
      </c>
      <c r="N11" s="59" t="s">
        <v>220</v>
      </c>
      <c r="O11" s="59" t="s">
        <v>210</v>
      </c>
      <c r="P11" s="59" t="s">
        <v>211</v>
      </c>
      <c r="Q11" s="59" t="s">
        <v>212</v>
      </c>
      <c r="R11" s="59" t="s">
        <v>175</v>
      </c>
      <c r="S11" s="59" t="s">
        <v>178</v>
      </c>
      <c r="T11" s="98" t="s">
        <v>225</v>
      </c>
    </row>
    <row r="12" spans="2:20" ht="14.25" customHeight="1">
      <c r="B12" s="250"/>
      <c r="C12" s="97" t="s">
        <v>206</v>
      </c>
      <c r="D12" s="59" t="s">
        <v>191</v>
      </c>
      <c r="E12" s="59" t="s">
        <v>191</v>
      </c>
      <c r="F12" s="59" t="s">
        <v>34</v>
      </c>
      <c r="G12" s="59" t="s">
        <v>206</v>
      </c>
      <c r="H12" s="59" t="s">
        <v>206</v>
      </c>
      <c r="I12" s="59" t="s">
        <v>191</v>
      </c>
      <c r="J12" s="59" t="s">
        <v>191</v>
      </c>
      <c r="K12" s="99" t="s">
        <v>191</v>
      </c>
      <c r="L12" s="97" t="s">
        <v>206</v>
      </c>
      <c r="M12" s="59" t="s">
        <v>191</v>
      </c>
      <c r="N12" s="59" t="s">
        <v>191</v>
      </c>
      <c r="O12" s="59" t="s">
        <v>34</v>
      </c>
      <c r="P12" s="59" t="s">
        <v>206</v>
      </c>
      <c r="Q12" s="59" t="s">
        <v>206</v>
      </c>
      <c r="R12" s="59" t="s">
        <v>191</v>
      </c>
      <c r="S12" s="59" t="s">
        <v>191</v>
      </c>
      <c r="T12" s="99" t="s">
        <v>191</v>
      </c>
    </row>
    <row r="13" spans="2:20">
      <c r="B13" s="96"/>
      <c r="C13" s="100"/>
      <c r="D13" s="28"/>
      <c r="E13" s="28"/>
      <c r="F13" s="28"/>
      <c r="G13" s="28"/>
      <c r="H13" s="28"/>
      <c r="I13" s="28"/>
      <c r="J13" s="28"/>
      <c r="K13" s="101"/>
      <c r="L13" s="100"/>
      <c r="M13" s="28"/>
      <c r="N13" s="28"/>
      <c r="O13" s="28"/>
      <c r="P13" s="28"/>
      <c r="Q13" s="28"/>
      <c r="R13" s="28"/>
      <c r="S13" s="28"/>
      <c r="T13" s="101"/>
    </row>
    <row r="14" spans="2:20">
      <c r="B14" s="96"/>
      <c r="C14" s="100"/>
      <c r="D14" s="28"/>
      <c r="E14" s="28"/>
      <c r="F14" s="28"/>
      <c r="G14" s="28"/>
      <c r="H14" s="28"/>
      <c r="I14" s="28"/>
      <c r="J14" s="28"/>
      <c r="K14" s="101"/>
      <c r="L14" s="100"/>
      <c r="M14" s="28"/>
      <c r="N14" s="28"/>
      <c r="O14" s="28"/>
      <c r="P14" s="28"/>
      <c r="Q14" s="28"/>
      <c r="R14" s="28"/>
      <c r="S14" s="28"/>
      <c r="T14" s="101"/>
    </row>
    <row r="15" spans="2:20">
      <c r="B15" s="96"/>
      <c r="C15" s="100"/>
      <c r="D15" s="28"/>
      <c r="E15" s="28"/>
      <c r="F15" s="28"/>
      <c r="G15" s="28"/>
      <c r="H15" s="28"/>
      <c r="I15" s="28"/>
      <c r="J15" s="28"/>
      <c r="K15" s="101"/>
      <c r="L15" s="100"/>
      <c r="M15" s="28"/>
      <c r="N15" s="28"/>
      <c r="O15" s="28"/>
      <c r="P15" s="28"/>
      <c r="Q15" s="28"/>
      <c r="R15" s="28"/>
      <c r="S15" s="28"/>
      <c r="T15" s="101"/>
    </row>
    <row r="16" spans="2:20">
      <c r="B16" s="96"/>
      <c r="C16" s="71"/>
      <c r="D16" s="28"/>
      <c r="E16" s="28"/>
      <c r="F16" s="28"/>
      <c r="G16" s="28"/>
      <c r="H16" s="28"/>
      <c r="I16" s="28"/>
      <c r="J16" s="28"/>
      <c r="K16" s="101"/>
      <c r="L16" s="100"/>
      <c r="M16" s="28"/>
      <c r="N16" s="28"/>
      <c r="O16" s="28"/>
      <c r="P16" s="28"/>
      <c r="Q16" s="28"/>
      <c r="R16" s="28"/>
      <c r="S16" s="28"/>
      <c r="T16" s="101"/>
    </row>
    <row r="17" spans="2:20">
      <c r="B17" s="96"/>
      <c r="C17" s="100"/>
      <c r="D17" s="28"/>
      <c r="E17" s="28"/>
      <c r="F17" s="28"/>
      <c r="G17" s="28"/>
      <c r="H17" s="28"/>
      <c r="I17" s="28"/>
      <c r="J17" s="28"/>
      <c r="K17" s="101"/>
      <c r="L17" s="100"/>
      <c r="M17" s="28"/>
      <c r="N17" s="28"/>
      <c r="O17" s="28"/>
      <c r="P17" s="28"/>
      <c r="Q17" s="28"/>
      <c r="R17" s="28"/>
      <c r="S17" s="28"/>
      <c r="T17" s="101"/>
    </row>
    <row r="18" spans="2:20">
      <c r="B18" s="96"/>
      <c r="C18" s="100"/>
      <c r="D18" s="28"/>
      <c r="E18" s="28"/>
      <c r="F18" s="28"/>
      <c r="G18" s="28"/>
      <c r="H18" s="28"/>
      <c r="I18" s="28"/>
      <c r="J18" s="28"/>
      <c r="K18" s="101"/>
      <c r="L18" s="100"/>
      <c r="M18" s="28"/>
      <c r="N18" s="28"/>
      <c r="O18" s="28"/>
      <c r="P18" s="28"/>
      <c r="Q18" s="28"/>
      <c r="R18" s="28"/>
      <c r="S18" s="28"/>
      <c r="T18" s="101"/>
    </row>
    <row r="19" spans="2:20">
      <c r="B19" s="96"/>
      <c r="C19" s="100"/>
      <c r="D19" s="28"/>
      <c r="E19" s="28"/>
      <c r="F19" s="28"/>
      <c r="G19" s="28"/>
      <c r="H19" s="28"/>
      <c r="I19" s="28"/>
      <c r="J19" s="28"/>
      <c r="K19" s="101"/>
      <c r="L19" s="100"/>
      <c r="M19" s="28"/>
      <c r="N19" s="28"/>
      <c r="O19" s="28"/>
      <c r="P19" s="28"/>
      <c r="Q19" s="28"/>
      <c r="R19" s="28"/>
      <c r="S19" s="28"/>
      <c r="T19" s="101"/>
    </row>
    <row r="20" spans="2:20">
      <c r="B20" s="96"/>
      <c r="C20" s="71"/>
      <c r="D20" s="28"/>
      <c r="E20" s="28"/>
      <c r="F20" s="28"/>
      <c r="G20" s="28"/>
      <c r="H20" s="28"/>
      <c r="I20" s="28"/>
      <c r="J20" s="28"/>
      <c r="K20" s="101"/>
      <c r="L20" s="100"/>
      <c r="M20" s="28"/>
      <c r="N20" s="28"/>
      <c r="O20" s="28"/>
      <c r="P20" s="28"/>
      <c r="Q20" s="28"/>
      <c r="R20" s="28"/>
      <c r="S20" s="28"/>
      <c r="T20" s="101"/>
    </row>
    <row r="21" spans="2:20">
      <c r="B21" s="96"/>
      <c r="C21" s="100"/>
      <c r="D21" s="28"/>
      <c r="E21" s="28"/>
      <c r="F21" s="28"/>
      <c r="G21" s="28"/>
      <c r="H21" s="28"/>
      <c r="I21" s="28"/>
      <c r="J21" s="28"/>
      <c r="K21" s="101"/>
      <c r="L21" s="100"/>
      <c r="M21" s="28"/>
      <c r="N21" s="28"/>
      <c r="O21" s="28"/>
      <c r="P21" s="28"/>
      <c r="Q21" s="28"/>
      <c r="R21" s="28"/>
      <c r="S21" s="28"/>
      <c r="T21" s="101"/>
    </row>
    <row r="22" spans="2:20">
      <c r="B22" s="96"/>
      <c r="C22" s="100"/>
      <c r="D22" s="28"/>
      <c r="E22" s="28"/>
      <c r="F22" s="28"/>
      <c r="G22" s="28"/>
      <c r="H22" s="28"/>
      <c r="I22" s="28"/>
      <c r="J22" s="28"/>
      <c r="K22" s="101"/>
      <c r="L22" s="100"/>
      <c r="M22" s="28"/>
      <c r="N22" s="28"/>
      <c r="O22" s="28"/>
      <c r="P22" s="28"/>
      <c r="Q22" s="28"/>
      <c r="R22" s="28"/>
      <c r="S22" s="28"/>
      <c r="T22" s="101"/>
    </row>
    <row r="23" spans="2:20">
      <c r="B23" s="96"/>
      <c r="C23" s="100"/>
      <c r="D23" s="28"/>
      <c r="E23" s="28"/>
      <c r="F23" s="28"/>
      <c r="G23" s="28"/>
      <c r="H23" s="28"/>
      <c r="I23" s="28"/>
      <c r="J23" s="28"/>
      <c r="K23" s="101"/>
      <c r="L23" s="100"/>
      <c r="M23" s="28"/>
      <c r="N23" s="28"/>
      <c r="O23" s="28"/>
      <c r="P23" s="28"/>
      <c r="Q23" s="28"/>
      <c r="R23" s="28"/>
      <c r="S23" s="28"/>
      <c r="T23" s="101"/>
    </row>
    <row r="24" spans="2:20">
      <c r="B24" s="96"/>
      <c r="C24" s="100"/>
      <c r="D24" s="28"/>
      <c r="E24" s="28"/>
      <c r="F24" s="28"/>
      <c r="G24" s="28"/>
      <c r="H24" s="28"/>
      <c r="I24" s="28"/>
      <c r="J24" s="28"/>
      <c r="K24" s="101"/>
      <c r="L24" s="100"/>
      <c r="M24" s="28"/>
      <c r="N24" s="28"/>
      <c r="O24" s="28"/>
      <c r="P24" s="28"/>
      <c r="Q24" s="28"/>
      <c r="R24" s="28"/>
      <c r="S24" s="28"/>
      <c r="T24" s="101"/>
    </row>
    <row r="25" spans="2:20">
      <c r="B25" s="96"/>
      <c r="C25" s="100"/>
      <c r="D25" s="28"/>
      <c r="E25" s="28"/>
      <c r="F25" s="28"/>
      <c r="G25" s="28"/>
      <c r="H25" s="28"/>
      <c r="I25" s="28"/>
      <c r="J25" s="28"/>
      <c r="K25" s="101"/>
      <c r="L25" s="100"/>
      <c r="M25" s="28"/>
      <c r="N25" s="28"/>
      <c r="O25" s="28"/>
      <c r="P25" s="28"/>
      <c r="Q25" s="28"/>
      <c r="R25" s="28"/>
      <c r="S25" s="28"/>
      <c r="T25" s="101"/>
    </row>
    <row r="26" spans="2:20">
      <c r="B26" s="96"/>
      <c r="C26" s="100"/>
      <c r="D26" s="28"/>
      <c r="E26" s="28"/>
      <c r="F26" s="28"/>
      <c r="G26" s="28"/>
      <c r="H26" s="28"/>
      <c r="I26" s="28"/>
      <c r="J26" s="28"/>
      <c r="K26" s="101"/>
      <c r="L26" s="100"/>
      <c r="M26" s="28"/>
      <c r="N26" s="28"/>
      <c r="O26" s="28"/>
      <c r="P26" s="28"/>
      <c r="Q26" s="28"/>
      <c r="R26" s="28"/>
      <c r="S26" s="28"/>
      <c r="T26" s="101"/>
    </row>
    <row r="27" spans="2:20">
      <c r="B27" s="96"/>
      <c r="C27" s="100"/>
      <c r="D27" s="28"/>
      <c r="E27" s="28"/>
      <c r="F27" s="28"/>
      <c r="G27" s="28"/>
      <c r="H27" s="28"/>
      <c r="I27" s="28"/>
      <c r="J27" s="28"/>
      <c r="K27" s="101"/>
      <c r="L27" s="100"/>
      <c r="M27" s="28"/>
      <c r="N27" s="28"/>
      <c r="O27" s="28"/>
      <c r="P27" s="28"/>
      <c r="Q27" s="28"/>
      <c r="R27" s="28"/>
      <c r="S27" s="28"/>
      <c r="T27" s="101"/>
    </row>
    <row r="28" spans="2:20">
      <c r="B28" s="96"/>
      <c r="C28" s="100"/>
      <c r="D28" s="28"/>
      <c r="E28" s="28"/>
      <c r="F28" s="28"/>
      <c r="G28" s="28"/>
      <c r="H28" s="28"/>
      <c r="I28" s="28"/>
      <c r="J28" s="28"/>
      <c r="K28" s="101"/>
      <c r="L28" s="100"/>
      <c r="M28" s="28"/>
      <c r="N28" s="28"/>
      <c r="O28" s="28"/>
      <c r="P28" s="28"/>
      <c r="Q28" s="28"/>
      <c r="R28" s="28"/>
      <c r="S28" s="28"/>
      <c r="T28" s="101"/>
    </row>
    <row r="29" spans="2:20">
      <c r="B29" s="96"/>
      <c r="C29" s="100"/>
      <c r="D29" s="28"/>
      <c r="E29" s="28"/>
      <c r="F29" s="28"/>
      <c r="G29" s="28"/>
      <c r="H29" s="28"/>
      <c r="I29" s="28"/>
      <c r="J29" s="28"/>
      <c r="K29" s="101"/>
      <c r="L29" s="100"/>
      <c r="M29" s="28"/>
      <c r="N29" s="28"/>
      <c r="O29" s="28"/>
      <c r="P29" s="28"/>
      <c r="Q29" s="28"/>
      <c r="R29" s="28"/>
      <c r="S29" s="28"/>
      <c r="T29" s="101"/>
    </row>
    <row r="30" spans="2:20" ht="15.75" thickBot="1">
      <c r="B30" s="96"/>
      <c r="C30" s="281" t="s">
        <v>226</v>
      </c>
      <c r="D30" s="282"/>
      <c r="E30" s="282"/>
      <c r="F30" s="282"/>
      <c r="G30" s="282"/>
      <c r="H30" s="283"/>
      <c r="I30" s="102"/>
      <c r="J30" s="102"/>
      <c r="K30" s="103"/>
      <c r="L30" s="281" t="s">
        <v>226</v>
      </c>
      <c r="M30" s="282"/>
      <c r="N30" s="282"/>
      <c r="O30" s="282"/>
      <c r="P30" s="282"/>
      <c r="Q30" s="283"/>
      <c r="R30" s="102"/>
      <c r="S30" s="102"/>
      <c r="T30" s="103"/>
    </row>
    <row r="32" spans="2:20" ht="15">
      <c r="B32" s="58" t="s">
        <v>219</v>
      </c>
    </row>
    <row r="33" spans="2:8" ht="15">
      <c r="B33" s="19" t="s">
        <v>88</v>
      </c>
      <c r="C33" s="18" t="s">
        <v>18</v>
      </c>
      <c r="D33" s="59" t="s">
        <v>222</v>
      </c>
      <c r="E33" s="59" t="s">
        <v>222</v>
      </c>
      <c r="F33" s="59" t="s">
        <v>222</v>
      </c>
      <c r="G33" s="59" t="s">
        <v>222</v>
      </c>
      <c r="H33" s="59" t="s">
        <v>222</v>
      </c>
    </row>
    <row r="34" spans="2:8">
      <c r="B34" s="21">
        <v>1</v>
      </c>
      <c r="C34" s="27" t="s">
        <v>14</v>
      </c>
      <c r="D34" s="28"/>
      <c r="E34" s="28"/>
      <c r="F34" s="28"/>
      <c r="G34" s="28"/>
      <c r="H34" s="28"/>
    </row>
    <row r="35" spans="2:8">
      <c r="B35" s="21">
        <f>B34+1</f>
        <v>2</v>
      </c>
      <c r="C35" s="54" t="s">
        <v>221</v>
      </c>
      <c r="D35" s="28"/>
      <c r="E35" s="28"/>
      <c r="F35" s="28"/>
      <c r="G35" s="28"/>
      <c r="H35" s="28"/>
    </row>
    <row r="36" spans="2:8">
      <c r="B36" s="21">
        <f t="shared" ref="B36:B39" si="0">B35+1</f>
        <v>3</v>
      </c>
      <c r="C36" s="27" t="s">
        <v>16</v>
      </c>
      <c r="D36" s="28"/>
      <c r="E36" s="28"/>
      <c r="F36" s="28"/>
      <c r="G36" s="28"/>
      <c r="H36" s="28"/>
    </row>
    <row r="37" spans="2:8">
      <c r="B37" s="21">
        <f t="shared" si="0"/>
        <v>4</v>
      </c>
      <c r="C37" s="27" t="s">
        <v>175</v>
      </c>
      <c r="D37" s="28"/>
      <c r="E37" s="28"/>
      <c r="F37" s="28"/>
      <c r="G37" s="28"/>
      <c r="H37" s="28"/>
    </row>
    <row r="38" spans="2:8">
      <c r="B38" s="21">
        <f t="shared" si="0"/>
        <v>5</v>
      </c>
      <c r="C38" s="27" t="s">
        <v>178</v>
      </c>
      <c r="D38" s="28"/>
      <c r="E38" s="28"/>
      <c r="F38" s="28"/>
      <c r="G38" s="28"/>
      <c r="H38" s="28"/>
    </row>
    <row r="39" spans="2:8">
      <c r="B39" s="21">
        <f t="shared" si="0"/>
        <v>6</v>
      </c>
      <c r="C39" s="27" t="s">
        <v>179</v>
      </c>
      <c r="D39" s="28"/>
      <c r="E39" s="28"/>
      <c r="F39" s="28"/>
      <c r="G39" s="28"/>
      <c r="H39" s="28"/>
    </row>
    <row r="41" spans="2:8">
      <c r="B41" s="56" t="s">
        <v>223</v>
      </c>
    </row>
    <row r="42" spans="2:8">
      <c r="B42" s="57">
        <v>1</v>
      </c>
      <c r="C42" s="56" t="s">
        <v>224</v>
      </c>
    </row>
  </sheetData>
  <mergeCells count="5">
    <mergeCell ref="B10:B12"/>
    <mergeCell ref="C10:K10"/>
    <mergeCell ref="L10:T10"/>
    <mergeCell ref="C30:H30"/>
    <mergeCell ref="L30:Q30"/>
  </mergeCells>
  <pageMargins left="0.7" right="0.7" top="0.75" bottom="0.75" header="0.3" footer="0.3"/>
</worksheet>
</file>

<file path=xl/worksheets/sheet3.xml><?xml version="1.0" encoding="utf-8"?>
<worksheet xmlns="http://schemas.openxmlformats.org/spreadsheetml/2006/main" xmlns:r="http://schemas.openxmlformats.org/officeDocument/2006/relationships">
  <sheetPr>
    <pageSetUpPr fitToPage="1"/>
  </sheetPr>
  <dimension ref="B2:R13"/>
  <sheetViews>
    <sheetView showGridLines="0" view="pageBreakPreview" zoomScaleNormal="80" zoomScaleSheetLayoutView="100" workbookViewId="0">
      <selection activeCell="A11" sqref="A11"/>
    </sheetView>
  </sheetViews>
  <sheetFormatPr defaultColWidth="9.140625" defaultRowHeight="14.25"/>
  <cols>
    <col min="1" max="1" width="6.85546875" style="309" customWidth="1"/>
    <col min="2" max="2" width="7" style="309" customWidth="1"/>
    <col min="3" max="3" width="20.28515625" style="309" bestFit="1" customWidth="1"/>
    <col min="4" max="4" width="8.140625" style="309" customWidth="1"/>
    <col min="5" max="6" width="11.7109375" style="309" customWidth="1"/>
    <col min="7" max="7" width="12.5703125" style="309" customWidth="1"/>
    <col min="8" max="8" width="13.5703125" style="309" customWidth="1"/>
    <col min="9" max="9" width="11.7109375" style="309" customWidth="1"/>
    <col min="10" max="10" width="10.140625" style="309" customWidth="1"/>
    <col min="11" max="11" width="11" style="309" customWidth="1"/>
    <col min="12" max="12" width="13.85546875" style="309" customWidth="1"/>
    <col min="13" max="17" width="10.85546875" style="309" customWidth="1"/>
    <col min="18" max="18" width="9.85546875" style="309" customWidth="1"/>
    <col min="19" max="16384" width="9.140625" style="309"/>
  </cols>
  <sheetData>
    <row r="2" spans="2:18" s="309" customFormat="1" ht="15">
      <c r="C2" s="175"/>
      <c r="D2" s="175"/>
      <c r="E2" s="175"/>
      <c r="F2" s="175"/>
      <c r="G2" s="175"/>
      <c r="H2" s="175"/>
      <c r="I2" s="175"/>
      <c r="J2" s="284" t="s">
        <v>434</v>
      </c>
      <c r="K2" s="175"/>
      <c r="L2" s="175"/>
      <c r="M2" s="175"/>
      <c r="N2" s="175"/>
      <c r="O2" s="175"/>
      <c r="P2" s="175"/>
      <c r="Q2" s="175"/>
      <c r="R2" s="175"/>
    </row>
    <row r="3" spans="2:18" s="309" customFormat="1" ht="15">
      <c r="C3" s="175"/>
      <c r="D3" s="175"/>
      <c r="E3" s="175"/>
      <c r="F3" s="175"/>
      <c r="G3" s="175"/>
      <c r="H3" s="175"/>
      <c r="I3" s="175"/>
      <c r="J3" s="284" t="s">
        <v>435</v>
      </c>
      <c r="K3" s="175"/>
      <c r="L3" s="175"/>
      <c r="M3" s="175"/>
      <c r="N3" s="175"/>
      <c r="O3" s="175"/>
      <c r="P3" s="175"/>
      <c r="Q3" s="175"/>
      <c r="R3" s="175"/>
    </row>
    <row r="4" spans="2:18" s="310" customFormat="1" ht="15">
      <c r="C4" s="175"/>
      <c r="D4" s="175"/>
      <c r="E4" s="175"/>
      <c r="F4" s="175"/>
      <c r="G4" s="175"/>
      <c r="H4" s="175"/>
      <c r="I4" s="175"/>
      <c r="J4" s="285" t="s">
        <v>242</v>
      </c>
      <c r="K4" s="175"/>
      <c r="L4" s="175"/>
      <c r="M4" s="175"/>
      <c r="N4" s="175"/>
      <c r="O4" s="175"/>
      <c r="P4" s="175"/>
      <c r="Q4" s="175"/>
      <c r="R4" s="175"/>
    </row>
    <row r="7" spans="2:18" s="309" customFormat="1" ht="15">
      <c r="B7" s="311" t="s">
        <v>88</v>
      </c>
      <c r="C7" s="312" t="s">
        <v>18</v>
      </c>
      <c r="D7" s="313" t="s">
        <v>33</v>
      </c>
      <c r="E7" s="312" t="s">
        <v>2</v>
      </c>
      <c r="F7" s="288" t="s">
        <v>436</v>
      </c>
      <c r="G7" s="289"/>
      <c r="H7" s="290"/>
      <c r="I7" s="288" t="s">
        <v>427</v>
      </c>
      <c r="J7" s="289"/>
      <c r="K7" s="289"/>
      <c r="L7" s="289"/>
      <c r="M7" s="314" t="s">
        <v>130</v>
      </c>
      <c r="N7" s="314"/>
      <c r="O7" s="314"/>
      <c r="P7" s="314"/>
      <c r="Q7" s="314"/>
      <c r="R7" s="314" t="s">
        <v>12</v>
      </c>
    </row>
    <row r="8" spans="2:18" s="309" customFormat="1" ht="30">
      <c r="B8" s="315"/>
      <c r="C8" s="312"/>
      <c r="D8" s="316"/>
      <c r="E8" s="312"/>
      <c r="F8" s="292" t="s">
        <v>193</v>
      </c>
      <c r="G8" s="292" t="s">
        <v>133</v>
      </c>
      <c r="H8" s="292" t="s">
        <v>91</v>
      </c>
      <c r="I8" s="292" t="s">
        <v>193</v>
      </c>
      <c r="J8" s="292" t="s">
        <v>135</v>
      </c>
      <c r="K8" s="292" t="s">
        <v>136</v>
      </c>
      <c r="L8" s="292" t="s">
        <v>137</v>
      </c>
      <c r="M8" s="292" t="s">
        <v>429</v>
      </c>
      <c r="N8" s="292" t="s">
        <v>430</v>
      </c>
      <c r="O8" s="292" t="s">
        <v>431</v>
      </c>
      <c r="P8" s="292" t="s">
        <v>432</v>
      </c>
      <c r="Q8" s="292" t="s">
        <v>433</v>
      </c>
      <c r="R8" s="314"/>
    </row>
    <row r="9" spans="2:18" s="309" customFormat="1" ht="15">
      <c r="B9" s="317"/>
      <c r="C9" s="318"/>
      <c r="D9" s="319"/>
      <c r="E9" s="318"/>
      <c r="F9" s="292" t="s">
        <v>11</v>
      </c>
      <c r="G9" s="292" t="s">
        <v>13</v>
      </c>
      <c r="H9" s="292" t="s">
        <v>134</v>
      </c>
      <c r="I9" s="292" t="s">
        <v>11</v>
      </c>
      <c r="J9" s="292" t="s">
        <v>4</v>
      </c>
      <c r="K9" s="292" t="s">
        <v>6</v>
      </c>
      <c r="L9" s="292" t="s">
        <v>6</v>
      </c>
      <c r="M9" s="292" t="s">
        <v>9</v>
      </c>
      <c r="N9" s="292" t="s">
        <v>9</v>
      </c>
      <c r="O9" s="292" t="s">
        <v>9</v>
      </c>
      <c r="P9" s="292" t="s">
        <v>9</v>
      </c>
      <c r="Q9" s="292" t="s">
        <v>9</v>
      </c>
      <c r="R9" s="320"/>
    </row>
    <row r="10" spans="2:18" s="309" customFormat="1">
      <c r="B10" s="321">
        <v>1</v>
      </c>
      <c r="C10" s="322" t="s">
        <v>243</v>
      </c>
      <c r="D10" s="169" t="s">
        <v>192</v>
      </c>
      <c r="E10" s="169" t="s">
        <v>246</v>
      </c>
      <c r="F10" s="188">
        <v>0</v>
      </c>
      <c r="G10" s="189">
        <f>+F1A!G21</f>
        <v>5249.154641169931</v>
      </c>
      <c r="H10" s="189">
        <v>0</v>
      </c>
      <c r="I10" s="189">
        <v>0</v>
      </c>
      <c r="J10" s="189">
        <f>+F1A!J21</f>
        <v>4893.1228532525975</v>
      </c>
      <c r="K10" s="189">
        <f>+F1A!K21</f>
        <v>5240.3159152806729</v>
      </c>
      <c r="L10" s="189">
        <f>+F1A!L21</f>
        <v>5014.9470246778292</v>
      </c>
      <c r="M10" s="189">
        <f>+F1A!M21</f>
        <v>5259.7011221262455</v>
      </c>
      <c r="N10" s="189">
        <f>+F1A!N21</f>
        <v>5515.1292743496988</v>
      </c>
      <c r="O10" s="189">
        <f>+F1A!O21</f>
        <v>5783.5924022698746</v>
      </c>
      <c r="P10" s="189">
        <f>+F1A!P21</f>
        <v>6065.7433555415082</v>
      </c>
      <c r="Q10" s="189">
        <f>+F1A!Q21</f>
        <v>6362.2765553803629</v>
      </c>
      <c r="R10" s="323"/>
    </row>
    <row r="11" spans="2:18" s="309" customFormat="1">
      <c r="B11" s="167">
        <f>B10+1</f>
        <v>2</v>
      </c>
      <c r="C11" s="168" t="s">
        <v>244</v>
      </c>
      <c r="D11" s="169" t="s">
        <v>192</v>
      </c>
      <c r="E11" s="169" t="s">
        <v>247</v>
      </c>
      <c r="F11" s="188">
        <v>0</v>
      </c>
      <c r="G11" s="189">
        <f>+F1B!F18</f>
        <v>302.54678197599998</v>
      </c>
      <c r="H11" s="189">
        <v>0</v>
      </c>
      <c r="I11" s="189">
        <v>0</v>
      </c>
      <c r="J11" s="189">
        <f>+F1B!I18</f>
        <v>295.73054776245726</v>
      </c>
      <c r="K11" s="189">
        <f>+F1B!J18</f>
        <v>310.51707515058013</v>
      </c>
      <c r="L11" s="189">
        <f>+F1B!K18</f>
        <v>303.12381145651869</v>
      </c>
      <c r="M11" s="189">
        <f>+F1B!L18</f>
        <v>318.28000202934464</v>
      </c>
      <c r="N11" s="189">
        <f>+F1B!M18</f>
        <v>334.1940021308119</v>
      </c>
      <c r="O11" s="189">
        <f>+F1B!N18</f>
        <v>350.90370223735249</v>
      </c>
      <c r="P11" s="189">
        <f>+F1B!O18</f>
        <v>368.44888734922012</v>
      </c>
      <c r="Q11" s="189">
        <f>+F1B!P18</f>
        <v>386.87133171668114</v>
      </c>
      <c r="R11" s="324"/>
    </row>
    <row r="12" spans="2:18" s="309" customFormat="1">
      <c r="B12" s="167">
        <f>B11+1</f>
        <v>3</v>
      </c>
      <c r="C12" s="325" t="s">
        <v>245</v>
      </c>
      <c r="D12" s="169" t="s">
        <v>192</v>
      </c>
      <c r="E12" s="167" t="s">
        <v>30</v>
      </c>
      <c r="F12" s="188">
        <v>0</v>
      </c>
      <c r="G12" s="189">
        <f>+'F9'!F15</f>
        <v>655.02230061160003</v>
      </c>
      <c r="H12" s="189">
        <v>0</v>
      </c>
      <c r="I12" s="189">
        <v>0</v>
      </c>
      <c r="J12" s="189">
        <f>+'F9'!I15</f>
        <v>348.41406595348019</v>
      </c>
      <c r="K12" s="189">
        <f>+'F9'!J15</f>
        <v>617.5100000000001</v>
      </c>
      <c r="L12" s="189">
        <f>+'F9'!K15</f>
        <v>482.96203297674015</v>
      </c>
      <c r="M12" s="189">
        <f>+'F9'!L15</f>
        <v>647.38550000000009</v>
      </c>
      <c r="N12" s="189">
        <f>+'F9'!M15</f>
        <v>678.75477500000022</v>
      </c>
      <c r="O12" s="189">
        <f>+'F9'!N15</f>
        <v>711.69251375000022</v>
      </c>
      <c r="P12" s="189">
        <f>+'F9'!O15</f>
        <v>746.27713943750018</v>
      </c>
      <c r="Q12" s="189">
        <f>+'F9'!P15</f>
        <v>782.59099640937529</v>
      </c>
      <c r="R12" s="324"/>
    </row>
    <row r="13" spans="2:18" s="309" customFormat="1" ht="15">
      <c r="B13" s="167">
        <f>B12+1</f>
        <v>4</v>
      </c>
      <c r="C13" s="326" t="s">
        <v>306</v>
      </c>
      <c r="D13" s="327" t="s">
        <v>192</v>
      </c>
      <c r="E13" s="167"/>
      <c r="F13" s="299">
        <f t="shared" ref="F13:Q13" si="0">+SUM(F10:F12)</f>
        <v>0</v>
      </c>
      <c r="G13" s="300">
        <f t="shared" si="0"/>
        <v>6206.7237237575309</v>
      </c>
      <c r="H13" s="300">
        <f t="shared" si="0"/>
        <v>0</v>
      </c>
      <c r="I13" s="300">
        <f t="shared" si="0"/>
        <v>0</v>
      </c>
      <c r="J13" s="300">
        <f t="shared" si="0"/>
        <v>5537.2674669685348</v>
      </c>
      <c r="K13" s="300">
        <f t="shared" si="0"/>
        <v>6168.3429904312534</v>
      </c>
      <c r="L13" s="300">
        <f>+SUM(L10:L12)</f>
        <v>5801.0328691110881</v>
      </c>
      <c r="M13" s="300">
        <f t="shared" si="0"/>
        <v>6225.3666241555902</v>
      </c>
      <c r="N13" s="300">
        <f t="shared" si="0"/>
        <v>6528.078051480511</v>
      </c>
      <c r="O13" s="300">
        <f t="shared" si="0"/>
        <v>6846.1886182572271</v>
      </c>
      <c r="P13" s="300">
        <f t="shared" si="0"/>
        <v>7180.4693823282287</v>
      </c>
      <c r="Q13" s="300">
        <f t="shared" si="0"/>
        <v>7531.7388835064194</v>
      </c>
      <c r="R13" s="324"/>
    </row>
  </sheetData>
  <mergeCells count="8">
    <mergeCell ref="M7:Q7"/>
    <mergeCell ref="R7:R9"/>
    <mergeCell ref="B7:B9"/>
    <mergeCell ref="C7:C9"/>
    <mergeCell ref="D7:D9"/>
    <mergeCell ref="E7:E9"/>
    <mergeCell ref="F7:H7"/>
    <mergeCell ref="I7:L7"/>
  </mergeCells>
  <pageMargins left="0.70866141732283472" right="0.70866141732283472" top="0.74803149606299213" bottom="0.74803149606299213" header="0.31496062992125984" footer="0.31496062992125984"/>
  <pageSetup paperSize="9" scale="68" orientation="landscape" r:id="rId1"/>
</worksheet>
</file>

<file path=xl/worksheets/sheet4.xml><?xml version="1.0" encoding="utf-8"?>
<worksheet xmlns="http://schemas.openxmlformats.org/spreadsheetml/2006/main" xmlns:r="http://schemas.openxmlformats.org/officeDocument/2006/relationships">
  <sheetPr>
    <pageSetUpPr fitToPage="1"/>
  </sheetPr>
  <dimension ref="B2:R21"/>
  <sheetViews>
    <sheetView showGridLines="0" view="pageBreakPreview" zoomScaleNormal="80" zoomScaleSheetLayoutView="100" workbookViewId="0">
      <selection activeCell="I22" sqref="I22"/>
    </sheetView>
  </sheetViews>
  <sheetFormatPr defaultColWidth="9.140625" defaultRowHeight="14.25"/>
  <cols>
    <col min="1" max="1" width="6.85546875" style="171" customWidth="1"/>
    <col min="2" max="2" width="7" style="171" customWidth="1"/>
    <col min="3" max="3" width="29.85546875" style="171" customWidth="1"/>
    <col min="4" max="4" width="10.7109375" style="171" customWidth="1"/>
    <col min="5" max="5" width="11.7109375" style="171" customWidth="1"/>
    <col min="6" max="6" width="10.85546875" style="171" customWidth="1"/>
    <col min="7" max="7" width="12.5703125" style="171" customWidth="1"/>
    <col min="8" max="8" width="13.5703125" style="171" customWidth="1"/>
    <col min="9" max="9" width="10.85546875" style="171" customWidth="1"/>
    <col min="10" max="11" width="11.28515625" style="171" customWidth="1"/>
    <col min="12" max="12" width="13.85546875" style="171" customWidth="1"/>
    <col min="13" max="17" width="11.28515625" style="171" customWidth="1"/>
    <col min="18" max="18" width="9.85546875" style="171" customWidth="1"/>
    <col min="19" max="16384" width="9.140625" style="171"/>
  </cols>
  <sheetData>
    <row r="2" spans="2:18" s="171" customFormat="1" ht="15">
      <c r="C2" s="175"/>
      <c r="D2" s="175"/>
      <c r="E2" s="175"/>
      <c r="F2" s="175"/>
      <c r="G2" s="175"/>
      <c r="H2" s="175"/>
      <c r="I2" s="175"/>
      <c r="J2" s="284" t="s">
        <v>434</v>
      </c>
      <c r="K2" s="175"/>
      <c r="L2" s="175"/>
      <c r="M2" s="175"/>
      <c r="N2" s="175"/>
      <c r="O2" s="175"/>
      <c r="P2" s="175"/>
      <c r="Q2" s="175"/>
      <c r="R2" s="175"/>
    </row>
    <row r="3" spans="2:18" s="171" customFormat="1" ht="15">
      <c r="C3" s="175"/>
      <c r="D3" s="175"/>
      <c r="E3" s="175"/>
      <c r="F3" s="175"/>
      <c r="G3" s="175"/>
      <c r="H3" s="175"/>
      <c r="I3" s="175"/>
      <c r="J3" s="284" t="s">
        <v>435</v>
      </c>
      <c r="K3" s="175"/>
      <c r="L3" s="175"/>
      <c r="M3" s="175"/>
      <c r="N3" s="175"/>
      <c r="O3" s="175"/>
      <c r="P3" s="175"/>
      <c r="Q3" s="175"/>
      <c r="R3" s="175"/>
    </row>
    <row r="4" spans="2:18" s="175" customFormat="1" ht="15">
      <c r="J4" s="285" t="s">
        <v>248</v>
      </c>
    </row>
    <row r="7" spans="2:18" s="171" customFormat="1" ht="15" customHeight="1">
      <c r="B7" s="311" t="s">
        <v>88</v>
      </c>
      <c r="C7" s="312" t="s">
        <v>18</v>
      </c>
      <c r="D7" s="313" t="s">
        <v>33</v>
      </c>
      <c r="E7" s="312" t="s">
        <v>2</v>
      </c>
      <c r="F7" s="288" t="s">
        <v>428</v>
      </c>
      <c r="G7" s="289"/>
      <c r="H7" s="290"/>
      <c r="I7" s="288" t="s">
        <v>427</v>
      </c>
      <c r="J7" s="289"/>
      <c r="K7" s="289"/>
      <c r="L7" s="289"/>
      <c r="M7" s="314" t="s">
        <v>130</v>
      </c>
      <c r="N7" s="314"/>
      <c r="O7" s="314"/>
      <c r="P7" s="314"/>
      <c r="Q7" s="314"/>
      <c r="R7" s="314" t="s">
        <v>12</v>
      </c>
    </row>
    <row r="8" spans="2:18" s="171" customFormat="1" ht="30">
      <c r="B8" s="315"/>
      <c r="C8" s="312"/>
      <c r="D8" s="316"/>
      <c r="E8" s="312"/>
      <c r="F8" s="292" t="s">
        <v>193</v>
      </c>
      <c r="G8" s="292" t="s">
        <v>133</v>
      </c>
      <c r="H8" s="292" t="s">
        <v>91</v>
      </c>
      <c r="I8" s="292" t="s">
        <v>193</v>
      </c>
      <c r="J8" s="292" t="s">
        <v>135</v>
      </c>
      <c r="K8" s="292" t="s">
        <v>136</v>
      </c>
      <c r="L8" s="292" t="s">
        <v>137</v>
      </c>
      <c r="M8" s="292" t="s">
        <v>429</v>
      </c>
      <c r="N8" s="292" t="s">
        <v>430</v>
      </c>
      <c r="O8" s="292" t="s">
        <v>431</v>
      </c>
      <c r="P8" s="292" t="s">
        <v>432</v>
      </c>
      <c r="Q8" s="292" t="s">
        <v>433</v>
      </c>
      <c r="R8" s="314"/>
    </row>
    <row r="9" spans="2:18" s="171" customFormat="1" ht="15">
      <c r="B9" s="317"/>
      <c r="C9" s="318"/>
      <c r="D9" s="319"/>
      <c r="E9" s="318"/>
      <c r="F9" s="292" t="s">
        <v>11</v>
      </c>
      <c r="G9" s="292" t="s">
        <v>13</v>
      </c>
      <c r="H9" s="292" t="s">
        <v>134</v>
      </c>
      <c r="I9" s="292" t="s">
        <v>11</v>
      </c>
      <c r="J9" s="292" t="s">
        <v>4</v>
      </c>
      <c r="K9" s="292" t="s">
        <v>6</v>
      </c>
      <c r="L9" s="292" t="s">
        <v>6</v>
      </c>
      <c r="M9" s="292" t="s">
        <v>9</v>
      </c>
      <c r="N9" s="292" t="s">
        <v>9</v>
      </c>
      <c r="O9" s="292" t="s">
        <v>9</v>
      </c>
      <c r="P9" s="292" t="s">
        <v>9</v>
      </c>
      <c r="Q9" s="292" t="s">
        <v>9</v>
      </c>
      <c r="R9" s="320"/>
    </row>
    <row r="10" spans="2:18" s="171" customFormat="1">
      <c r="B10" s="321">
        <v>1</v>
      </c>
      <c r="C10" s="322" t="s">
        <v>249</v>
      </c>
      <c r="D10" s="169" t="s">
        <v>89</v>
      </c>
      <c r="E10" s="169" t="s">
        <v>22</v>
      </c>
      <c r="F10" s="188">
        <v>0</v>
      </c>
      <c r="G10" s="188">
        <f>+'F3'!K13</f>
        <v>7.9799999999999995</v>
      </c>
      <c r="H10" s="188">
        <v>0</v>
      </c>
      <c r="I10" s="188">
        <v>0</v>
      </c>
      <c r="J10" s="188">
        <f>+'F3'!K22/2</f>
        <v>4.0912237862698255</v>
      </c>
      <c r="K10" s="188">
        <f>+J10</f>
        <v>4.0912237862698255</v>
      </c>
      <c r="L10" s="188">
        <f>+SUM(J10:K10)</f>
        <v>8.182447572539651</v>
      </c>
      <c r="M10" s="188">
        <f>+'F3'!K31</f>
        <v>8.182447572539651</v>
      </c>
      <c r="N10" s="188">
        <f>+'F3'!K40</f>
        <v>8.182447572539651</v>
      </c>
      <c r="O10" s="188">
        <f>+'F3'!K49</f>
        <v>8.182447572539651</v>
      </c>
      <c r="P10" s="188">
        <f>+'F3'!K58</f>
        <v>8.182447572539651</v>
      </c>
      <c r="Q10" s="188">
        <f>+'F3'!K67</f>
        <v>8.182447572539651</v>
      </c>
      <c r="R10" s="323"/>
    </row>
    <row r="11" spans="2:18" s="171" customFormat="1">
      <c r="B11" s="167">
        <f>B10+1</f>
        <v>2</v>
      </c>
      <c r="C11" s="168" t="s">
        <v>250</v>
      </c>
      <c r="D11" s="169" t="s">
        <v>89</v>
      </c>
      <c r="E11" s="169" t="s">
        <v>23</v>
      </c>
      <c r="F11" s="188">
        <v>0</v>
      </c>
      <c r="G11" s="189">
        <f>+'F4'!E20</f>
        <v>11.207517000000001</v>
      </c>
      <c r="H11" s="189">
        <v>0</v>
      </c>
      <c r="I11" s="189">
        <v>0</v>
      </c>
      <c r="J11" s="189">
        <f>+'F4'!H20</f>
        <v>10.674268536196418</v>
      </c>
      <c r="K11" s="189">
        <f>+'F4'!I20</f>
        <v>10.411843723746312</v>
      </c>
      <c r="L11" s="189">
        <f>+'F4'!J20</f>
        <v>10.622541748739208</v>
      </c>
      <c r="M11" s="189">
        <f>+'F4'!K20</f>
        <v>9.9283474474926248</v>
      </c>
      <c r="N11" s="189">
        <f>+'F4'!L20</f>
        <v>9.0855553475210389</v>
      </c>
      <c r="O11" s="189">
        <f>+'F4'!M20</f>
        <v>8.2427632475494566</v>
      </c>
      <c r="P11" s="189">
        <f>+'F4'!N20</f>
        <v>7.3999711475778716</v>
      </c>
      <c r="Q11" s="189">
        <f>+'F4'!O20</f>
        <v>6.5571790476062883</v>
      </c>
      <c r="R11" s="170"/>
    </row>
    <row r="12" spans="2:18" s="171" customFormat="1">
      <c r="B12" s="167">
        <f t="shared" ref="B12:B21" si="0">B11+1</f>
        <v>3</v>
      </c>
      <c r="C12" s="168" t="s">
        <v>138</v>
      </c>
      <c r="D12" s="169" t="s">
        <v>89</v>
      </c>
      <c r="E12" s="169" t="s">
        <v>26</v>
      </c>
      <c r="F12" s="188">
        <v>0</v>
      </c>
      <c r="G12" s="189">
        <f>+'F5'!E22</f>
        <v>7.0944808231992527</v>
      </c>
      <c r="H12" s="189">
        <v>0</v>
      </c>
      <c r="I12" s="189">
        <v>0</v>
      </c>
      <c r="J12" s="189">
        <f>+'F5'!H22</f>
        <v>3.5472404115996263</v>
      </c>
      <c r="K12" s="189">
        <f>+'F5'!I22</f>
        <v>3.6372121655753045</v>
      </c>
      <c r="L12" s="189">
        <f>+'F5'!J22</f>
        <v>7.1844525771749312</v>
      </c>
      <c r="M12" s="189">
        <f>+'F5'!K22</f>
        <v>7.2744243311506089</v>
      </c>
      <c r="N12" s="189">
        <f>+'F5'!L22</f>
        <v>7.2744243311506089</v>
      </c>
      <c r="O12" s="189">
        <f>+'F5'!M22</f>
        <v>7.2744243311506089</v>
      </c>
      <c r="P12" s="189">
        <f>+'F5'!N22</f>
        <v>7.2744243311506089</v>
      </c>
      <c r="Q12" s="189">
        <f>+'F5'!O22</f>
        <v>7.2744243311506089</v>
      </c>
      <c r="R12" s="170"/>
    </row>
    <row r="13" spans="2:18" s="171" customFormat="1">
      <c r="B13" s="167">
        <f t="shared" si="0"/>
        <v>4</v>
      </c>
      <c r="C13" s="168" t="s">
        <v>183</v>
      </c>
      <c r="D13" s="169" t="s">
        <v>89</v>
      </c>
      <c r="E13" s="169" t="s">
        <v>27</v>
      </c>
      <c r="F13" s="188">
        <v>0</v>
      </c>
      <c r="G13" s="189">
        <f>+'F6'!E15</f>
        <v>2.8434629703349517</v>
      </c>
      <c r="H13" s="189">
        <v>0</v>
      </c>
      <c r="I13" s="189">
        <v>0</v>
      </c>
      <c r="J13" s="189">
        <f>+'F6'!H15</f>
        <v>2.2233062185786716</v>
      </c>
      <c r="K13" s="189">
        <f>+'F6'!I15</f>
        <v>2.7357325534173969</v>
      </c>
      <c r="L13" s="189">
        <f>+'F6'!J15</f>
        <v>2.4795193859980342</v>
      </c>
      <c r="M13" s="189">
        <f>+'F6'!K15</f>
        <v>2.657103018914087</v>
      </c>
      <c r="N13" s="189">
        <f>+'F6'!L15</f>
        <v>2.7846806924046792</v>
      </c>
      <c r="O13" s="189">
        <f>+'F6'!M15</f>
        <v>2.9187960752603468</v>
      </c>
      <c r="P13" s="189">
        <f>+'F6'!N15</f>
        <v>3.0597903472614933</v>
      </c>
      <c r="Q13" s="189">
        <f>+'F6'!O15</f>
        <v>3.2080230336656341</v>
      </c>
      <c r="R13" s="170"/>
    </row>
    <row r="14" spans="2:18" s="171" customFormat="1">
      <c r="B14" s="167">
        <f t="shared" si="0"/>
        <v>5</v>
      </c>
      <c r="C14" s="168" t="s">
        <v>181</v>
      </c>
      <c r="D14" s="169" t="s">
        <v>89</v>
      </c>
      <c r="E14" s="169" t="s">
        <v>28</v>
      </c>
      <c r="F14" s="188">
        <v>0</v>
      </c>
      <c r="G14" s="189">
        <f>+'F7'!E13</f>
        <v>3.2579137930000002</v>
      </c>
      <c r="H14" s="189">
        <v>0</v>
      </c>
      <c r="I14" s="189">
        <v>0</v>
      </c>
      <c r="J14" s="189">
        <f>+'F7'!H13</f>
        <v>2.7776025829999997</v>
      </c>
      <c r="K14" s="189">
        <f>+'F7'!I13</f>
        <v>2.9164827121499997</v>
      </c>
      <c r="L14" s="189">
        <f>+'F7'!J13</f>
        <v>5.6940852951499998</v>
      </c>
      <c r="M14" s="189">
        <f>+'F7'!K13</f>
        <v>6.2065529717135002</v>
      </c>
      <c r="N14" s="189">
        <f>+'F7'!L13</f>
        <v>6.7651427391677155</v>
      </c>
      <c r="O14" s="189">
        <f>+'F7'!M13</f>
        <v>7.3740055856928102</v>
      </c>
      <c r="P14" s="189">
        <f>+'F7'!N13</f>
        <v>8.0376660884051638</v>
      </c>
      <c r="Q14" s="189">
        <f>+'F7'!O13</f>
        <v>8.7610560363616301</v>
      </c>
      <c r="R14" s="215"/>
    </row>
    <row r="15" spans="2:18" s="171" customFormat="1">
      <c r="B15" s="167">
        <f t="shared" si="0"/>
        <v>6</v>
      </c>
      <c r="C15" s="168" t="s">
        <v>251</v>
      </c>
      <c r="D15" s="169" t="s">
        <v>89</v>
      </c>
      <c r="E15" s="169" t="s">
        <v>29</v>
      </c>
      <c r="F15" s="188">
        <v>0</v>
      </c>
      <c r="G15" s="189">
        <f>+(SUM('F8'!G14:G18)/10^7)+('F8'!H9)</f>
        <v>13.78314099194856</v>
      </c>
      <c r="H15" s="189">
        <v>0</v>
      </c>
      <c r="I15" s="189">
        <v>0</v>
      </c>
      <c r="J15" s="189">
        <v>0</v>
      </c>
      <c r="K15" s="189">
        <f>+('F8'!G19/10^7)+('F8'!H9)</f>
        <v>9.8164435919485591</v>
      </c>
      <c r="L15" s="189">
        <f>+SUM(J15:K15)</f>
        <v>9.8164435919485591</v>
      </c>
      <c r="M15" s="189">
        <f>+'F8'!H9+5.516</f>
        <v>5.9031508919485596</v>
      </c>
      <c r="N15" s="189">
        <f>+'F8'!H9+5.791</f>
        <v>6.1781508919485599</v>
      </c>
      <c r="O15" s="189">
        <f>+'F8'!H9+6.081</f>
        <v>6.46815089194856</v>
      </c>
      <c r="P15" s="189">
        <f>+'F8'!H9+6.385</f>
        <v>6.7721508919485593</v>
      </c>
      <c r="Q15" s="189">
        <f>+'F8'!H9+6.704</f>
        <v>7.0911508919485593</v>
      </c>
      <c r="R15" s="170"/>
    </row>
    <row r="16" spans="2:18" s="171" customFormat="1" ht="30">
      <c r="B16" s="167">
        <f t="shared" si="0"/>
        <v>7</v>
      </c>
      <c r="C16" s="292" t="s">
        <v>252</v>
      </c>
      <c r="D16" s="327" t="s">
        <v>89</v>
      </c>
      <c r="E16" s="169"/>
      <c r="F16" s="328">
        <f t="shared" ref="F16:Q16" si="1">+SUM(F10:F15)</f>
        <v>0</v>
      </c>
      <c r="G16" s="328">
        <f t="shared" si="1"/>
        <v>46.166515578482759</v>
      </c>
      <c r="H16" s="328">
        <f t="shared" si="1"/>
        <v>0</v>
      </c>
      <c r="I16" s="328">
        <f t="shared" si="1"/>
        <v>0</v>
      </c>
      <c r="J16" s="328">
        <f t="shared" si="1"/>
        <v>23.313641535644543</v>
      </c>
      <c r="K16" s="328">
        <f t="shared" si="1"/>
        <v>33.608938533107398</v>
      </c>
      <c r="L16" s="328">
        <f>+SUM(L10:L15)</f>
        <v>43.979490171550381</v>
      </c>
      <c r="M16" s="328">
        <f t="shared" si="1"/>
        <v>40.152026233759031</v>
      </c>
      <c r="N16" s="328">
        <f t="shared" si="1"/>
        <v>40.270401574732254</v>
      </c>
      <c r="O16" s="328">
        <f t="shared" si="1"/>
        <v>40.460587704141432</v>
      </c>
      <c r="P16" s="328">
        <f t="shared" si="1"/>
        <v>40.726450378883342</v>
      </c>
      <c r="Q16" s="328">
        <f t="shared" si="1"/>
        <v>41.074280913272368</v>
      </c>
      <c r="R16" s="170"/>
    </row>
    <row r="17" spans="2:18" s="171" customFormat="1">
      <c r="B17" s="167">
        <f t="shared" si="0"/>
        <v>8</v>
      </c>
      <c r="C17" s="168" t="s">
        <v>253</v>
      </c>
      <c r="D17" s="169" t="s">
        <v>190</v>
      </c>
      <c r="E17" s="174"/>
      <c r="F17" s="188">
        <v>0</v>
      </c>
      <c r="G17" s="329">
        <v>2500000</v>
      </c>
      <c r="H17" s="215">
        <v>0</v>
      </c>
      <c r="I17" s="215">
        <v>0</v>
      </c>
      <c r="J17" s="215">
        <f>2500000/2</f>
        <v>1250000</v>
      </c>
      <c r="K17" s="215">
        <f>2500000/2</f>
        <v>1250000</v>
      </c>
      <c r="L17" s="215">
        <f>+SUM(J17:K17)</f>
        <v>2500000</v>
      </c>
      <c r="M17" s="215">
        <f>+L17</f>
        <v>2500000</v>
      </c>
      <c r="N17" s="215">
        <f>+M17</f>
        <v>2500000</v>
      </c>
      <c r="O17" s="215">
        <f>+N17</f>
        <v>2500000</v>
      </c>
      <c r="P17" s="215">
        <f>+O17</f>
        <v>2500000</v>
      </c>
      <c r="Q17" s="215">
        <f>+P17</f>
        <v>2500000</v>
      </c>
      <c r="R17" s="170"/>
    </row>
    <row r="18" spans="2:18" s="171" customFormat="1">
      <c r="B18" s="167">
        <f t="shared" si="0"/>
        <v>9</v>
      </c>
      <c r="C18" s="168" t="s">
        <v>254</v>
      </c>
      <c r="D18" s="169" t="s">
        <v>192</v>
      </c>
      <c r="E18" s="174"/>
      <c r="F18" s="188">
        <v>0</v>
      </c>
      <c r="G18" s="189">
        <f>+G16/G17*10^7</f>
        <v>184.66606231393104</v>
      </c>
      <c r="H18" s="189">
        <v>0</v>
      </c>
      <c r="I18" s="189">
        <v>0</v>
      </c>
      <c r="J18" s="189">
        <f t="shared" ref="J18:Q18" si="2">+J16/J17*10^7</f>
        <v>186.50913228515634</v>
      </c>
      <c r="K18" s="189">
        <f t="shared" si="2"/>
        <v>268.87150826485919</v>
      </c>
      <c r="L18" s="189">
        <f>+L16/L17*10^7</f>
        <v>175.91796068620152</v>
      </c>
      <c r="M18" s="189">
        <f t="shared" si="2"/>
        <v>160.60810493503612</v>
      </c>
      <c r="N18" s="189">
        <f t="shared" si="2"/>
        <v>161.08160629892899</v>
      </c>
      <c r="O18" s="189">
        <f t="shared" si="2"/>
        <v>161.84235081656573</v>
      </c>
      <c r="P18" s="189">
        <f t="shared" si="2"/>
        <v>162.90580151553334</v>
      </c>
      <c r="Q18" s="189">
        <f t="shared" si="2"/>
        <v>164.29712365308947</v>
      </c>
      <c r="R18" s="170"/>
    </row>
    <row r="19" spans="2:18" s="171" customFormat="1">
      <c r="B19" s="167">
        <f t="shared" si="0"/>
        <v>10</v>
      </c>
      <c r="C19" s="168" t="s">
        <v>255</v>
      </c>
      <c r="D19" s="169" t="s">
        <v>192</v>
      </c>
      <c r="E19" s="174"/>
      <c r="F19" s="188">
        <v>0</v>
      </c>
      <c r="G19" s="189">
        <f>(10427988986.14+1877038018+106194443)/2500000</f>
        <v>4964.4885788559995</v>
      </c>
      <c r="H19" s="189">
        <v>0</v>
      </c>
      <c r="I19" s="189">
        <v>0</v>
      </c>
      <c r="J19" s="189">
        <f>(4586446651.49+825560396+582528)/1174960.59</f>
        <v>4606.6137209674407</v>
      </c>
      <c r="K19" s="189">
        <f>+J19*105%</f>
        <v>4836.9444070158133</v>
      </c>
      <c r="L19" s="189">
        <f>+AVERAGE(J19:K19)</f>
        <v>4721.7790639916275</v>
      </c>
      <c r="M19" s="189">
        <f>+L19*105%</f>
        <v>4957.8680171912092</v>
      </c>
      <c r="N19" s="189">
        <f>+M19*105%</f>
        <v>5205.7614180507699</v>
      </c>
      <c r="O19" s="189">
        <f>+N19*105%</f>
        <v>5466.0494889533084</v>
      </c>
      <c r="P19" s="189">
        <f>+O19*105%</f>
        <v>5739.3519634009745</v>
      </c>
      <c r="Q19" s="189">
        <f>+P19*105%</f>
        <v>6026.3195615710238</v>
      </c>
      <c r="R19" s="170"/>
    </row>
    <row r="20" spans="2:18" s="171" customFormat="1">
      <c r="B20" s="167">
        <f t="shared" si="0"/>
        <v>11</v>
      </c>
      <c r="C20" s="168" t="s">
        <v>256</v>
      </c>
      <c r="D20" s="169" t="s">
        <v>192</v>
      </c>
      <c r="E20" s="174"/>
      <c r="F20" s="188">
        <v>0</v>
      </c>
      <c r="G20" s="189">
        <f>100</f>
        <v>100</v>
      </c>
      <c r="H20" s="189">
        <v>0</v>
      </c>
      <c r="I20" s="189">
        <v>0</v>
      </c>
      <c r="J20" s="189">
        <f>100</f>
        <v>100</v>
      </c>
      <c r="K20" s="189">
        <f>134.5</f>
        <v>134.5</v>
      </c>
      <c r="L20" s="189">
        <f>+AVERAGE(J20:K20)</f>
        <v>117.25</v>
      </c>
      <c r="M20" s="189">
        <f>134.5*105%</f>
        <v>141.22499999999999</v>
      </c>
      <c r="N20" s="189">
        <f>+M20*105%</f>
        <v>148.28625</v>
      </c>
      <c r="O20" s="189">
        <f>+N20*105%</f>
        <v>155.70056249999999</v>
      </c>
      <c r="P20" s="189">
        <f>+O20*105%</f>
        <v>163.48559062499999</v>
      </c>
      <c r="Q20" s="189">
        <f>+P20*105%</f>
        <v>171.65987015624998</v>
      </c>
      <c r="R20" s="215"/>
    </row>
    <row r="21" spans="2:18" s="171" customFormat="1" ht="15">
      <c r="B21" s="167">
        <f t="shared" si="0"/>
        <v>12</v>
      </c>
      <c r="C21" s="292" t="s">
        <v>257</v>
      </c>
      <c r="D21" s="327" t="s">
        <v>192</v>
      </c>
      <c r="E21" s="174"/>
      <c r="F21" s="299">
        <f t="shared" ref="F21:Q21" si="3">+SUM(F18:F20)</f>
        <v>0</v>
      </c>
      <c r="G21" s="300">
        <f t="shared" si="3"/>
        <v>5249.154641169931</v>
      </c>
      <c r="H21" s="300">
        <f t="shared" si="3"/>
        <v>0</v>
      </c>
      <c r="I21" s="300">
        <f t="shared" si="3"/>
        <v>0</v>
      </c>
      <c r="J21" s="300">
        <f t="shared" si="3"/>
        <v>4893.1228532525975</v>
      </c>
      <c r="K21" s="300">
        <f t="shared" si="3"/>
        <v>5240.3159152806729</v>
      </c>
      <c r="L21" s="300">
        <f>+SUM(L18:L20)</f>
        <v>5014.9470246778292</v>
      </c>
      <c r="M21" s="300">
        <f t="shared" si="3"/>
        <v>5259.7011221262455</v>
      </c>
      <c r="N21" s="300">
        <f t="shared" si="3"/>
        <v>5515.1292743496988</v>
      </c>
      <c r="O21" s="300">
        <f t="shared" si="3"/>
        <v>5783.5924022698746</v>
      </c>
      <c r="P21" s="300">
        <f t="shared" si="3"/>
        <v>6065.7433555415082</v>
      </c>
      <c r="Q21" s="300">
        <f t="shared" si="3"/>
        <v>6362.2765553803629</v>
      </c>
      <c r="R21" s="170"/>
    </row>
  </sheetData>
  <mergeCells count="8">
    <mergeCell ref="M7:Q7"/>
    <mergeCell ref="R7:R9"/>
    <mergeCell ref="B7:B9"/>
    <mergeCell ref="C7:C9"/>
    <mergeCell ref="D7:D9"/>
    <mergeCell ref="E7:E9"/>
    <mergeCell ref="F7:H7"/>
    <mergeCell ref="I7:L7"/>
  </mergeCells>
  <pageMargins left="0.70866141732283472" right="0.70866141732283472" top="0.74803149606299213" bottom="0.74803149606299213" header="0.31496062992125984" footer="0.31496062992125984"/>
  <pageSetup paperSize="9" scale="63" orientation="landscape" r:id="rId1"/>
</worksheet>
</file>

<file path=xl/worksheets/sheet5.xml><?xml version="1.0" encoding="utf-8"?>
<worksheet xmlns="http://schemas.openxmlformats.org/spreadsheetml/2006/main" xmlns:r="http://schemas.openxmlformats.org/officeDocument/2006/relationships">
  <sheetPr>
    <pageSetUpPr fitToPage="1"/>
  </sheetPr>
  <dimension ref="B2:Q28"/>
  <sheetViews>
    <sheetView showGridLines="0" view="pageBreakPreview" zoomScaleNormal="80" zoomScaleSheetLayoutView="100" workbookViewId="0"/>
  </sheetViews>
  <sheetFormatPr defaultColWidth="9.140625" defaultRowHeight="14.25"/>
  <cols>
    <col min="1" max="1" width="6.85546875" style="108" customWidth="1"/>
    <col min="2" max="2" width="7" style="108" customWidth="1"/>
    <col min="3" max="3" width="32.28515625" style="108" customWidth="1"/>
    <col min="4" max="4" width="10.7109375" style="108" customWidth="1"/>
    <col min="5" max="5" width="11.7109375" style="108" customWidth="1"/>
    <col min="6" max="6" width="12.5703125" style="108" customWidth="1"/>
    <col min="7" max="7" width="13.5703125" style="108" customWidth="1"/>
    <col min="8" max="8" width="11.7109375" style="108" customWidth="1"/>
    <col min="9" max="9" width="9.140625" style="108" customWidth="1"/>
    <col min="10" max="10" width="11" style="108" customWidth="1"/>
    <col min="11" max="11" width="13.85546875" style="108" customWidth="1"/>
    <col min="12" max="16" width="10.85546875" style="108" customWidth="1"/>
    <col min="17" max="17" width="9.85546875" style="108" customWidth="1"/>
    <col min="18" max="16384" width="9.140625" style="108"/>
  </cols>
  <sheetData>
    <row r="2" spans="2:17" ht="15">
      <c r="C2" s="4"/>
      <c r="D2" s="4"/>
      <c r="E2" s="4"/>
      <c r="F2" s="4"/>
      <c r="G2" s="4"/>
      <c r="H2" s="4"/>
      <c r="I2" s="147" t="s">
        <v>434</v>
      </c>
      <c r="J2" s="4"/>
      <c r="K2" s="4"/>
      <c r="L2" s="4"/>
      <c r="M2" s="4"/>
      <c r="N2" s="4"/>
      <c r="O2" s="4"/>
      <c r="P2" s="4"/>
      <c r="Q2" s="4"/>
    </row>
    <row r="3" spans="2:17" ht="15">
      <c r="C3" s="4"/>
      <c r="D3" s="4"/>
      <c r="E3" s="4"/>
      <c r="F3" s="4"/>
      <c r="G3" s="4"/>
      <c r="H3" s="4"/>
      <c r="I3" s="147" t="s">
        <v>435</v>
      </c>
      <c r="J3" s="4"/>
      <c r="K3" s="4"/>
      <c r="L3" s="4"/>
      <c r="M3" s="4"/>
      <c r="N3" s="4"/>
      <c r="O3" s="4"/>
      <c r="P3" s="4"/>
      <c r="Q3" s="4"/>
    </row>
    <row r="4" spans="2:17" s="4" customFormat="1" ht="15">
      <c r="I4" s="35" t="s">
        <v>442</v>
      </c>
    </row>
    <row r="7" spans="2:17" ht="15">
      <c r="B7" s="222" t="s">
        <v>88</v>
      </c>
      <c r="C7" s="225" t="s">
        <v>18</v>
      </c>
      <c r="D7" s="227" t="s">
        <v>33</v>
      </c>
      <c r="E7" s="230" t="s">
        <v>428</v>
      </c>
      <c r="F7" s="231"/>
      <c r="G7" s="232"/>
      <c r="H7" s="230" t="s">
        <v>427</v>
      </c>
      <c r="I7" s="231"/>
      <c r="J7" s="231"/>
      <c r="K7" s="231"/>
      <c r="L7" s="220" t="s">
        <v>130</v>
      </c>
      <c r="M7" s="220"/>
      <c r="N7" s="220"/>
      <c r="O7" s="220"/>
      <c r="P7" s="220"/>
      <c r="Q7" s="220" t="s">
        <v>12</v>
      </c>
    </row>
    <row r="8" spans="2:17" ht="30">
      <c r="B8" s="223"/>
      <c r="C8" s="225"/>
      <c r="D8" s="228"/>
      <c r="E8" s="19" t="s">
        <v>193</v>
      </c>
      <c r="F8" s="19" t="s">
        <v>133</v>
      </c>
      <c r="G8" s="19" t="s">
        <v>91</v>
      </c>
      <c r="H8" s="19" t="s">
        <v>193</v>
      </c>
      <c r="I8" s="19" t="s">
        <v>135</v>
      </c>
      <c r="J8" s="19" t="s">
        <v>136</v>
      </c>
      <c r="K8" s="19" t="s">
        <v>137</v>
      </c>
      <c r="L8" s="146" t="s">
        <v>429</v>
      </c>
      <c r="M8" s="146" t="s">
        <v>430</v>
      </c>
      <c r="N8" s="146" t="s">
        <v>431</v>
      </c>
      <c r="O8" s="146" t="s">
        <v>432</v>
      </c>
      <c r="P8" s="146" t="s">
        <v>433</v>
      </c>
      <c r="Q8" s="220"/>
    </row>
    <row r="9" spans="2:17" ht="15">
      <c r="B9" s="224"/>
      <c r="C9" s="226"/>
      <c r="D9" s="229"/>
      <c r="E9" s="19" t="s">
        <v>11</v>
      </c>
      <c r="F9" s="19" t="s">
        <v>13</v>
      </c>
      <c r="G9" s="19" t="s">
        <v>134</v>
      </c>
      <c r="H9" s="19" t="s">
        <v>11</v>
      </c>
      <c r="I9" s="19" t="s">
        <v>4</v>
      </c>
      <c r="J9" s="19" t="s">
        <v>6</v>
      </c>
      <c r="K9" s="19" t="s">
        <v>6</v>
      </c>
      <c r="L9" s="19" t="s">
        <v>9</v>
      </c>
      <c r="M9" s="19" t="s">
        <v>9</v>
      </c>
      <c r="N9" s="19" t="s">
        <v>9</v>
      </c>
      <c r="O9" s="19" t="s">
        <v>9</v>
      </c>
      <c r="P9" s="19" t="s">
        <v>9</v>
      </c>
      <c r="Q9" s="221"/>
    </row>
    <row r="10" spans="2:17" ht="15" customHeight="1">
      <c r="B10" s="66">
        <v>1</v>
      </c>
      <c r="C10" s="29" t="s">
        <v>249</v>
      </c>
      <c r="D10" s="21" t="s">
        <v>89</v>
      </c>
      <c r="E10" s="166">
        <v>0</v>
      </c>
      <c r="F10" s="186">
        <v>0</v>
      </c>
      <c r="G10" s="186">
        <v>0</v>
      </c>
      <c r="H10" s="186">
        <v>0</v>
      </c>
      <c r="I10" s="186">
        <v>0</v>
      </c>
      <c r="J10" s="186">
        <v>0</v>
      </c>
      <c r="K10" s="186">
        <v>0</v>
      </c>
      <c r="L10" s="186">
        <v>0</v>
      </c>
      <c r="M10" s="186">
        <v>0</v>
      </c>
      <c r="N10" s="186">
        <v>0</v>
      </c>
      <c r="O10" s="186">
        <v>0</v>
      </c>
      <c r="P10" s="186">
        <v>0</v>
      </c>
      <c r="Q10" s="154"/>
    </row>
    <row r="11" spans="2:17" ht="14.25" customHeight="1">
      <c r="B11" s="2">
        <f>B10+1</f>
        <v>2</v>
      </c>
      <c r="C11" s="20" t="s">
        <v>250</v>
      </c>
      <c r="D11" s="21" t="s">
        <v>89</v>
      </c>
      <c r="E11" s="166">
        <v>0</v>
      </c>
      <c r="F11" s="166">
        <v>0</v>
      </c>
      <c r="G11" s="166">
        <v>0</v>
      </c>
      <c r="H11" s="166">
        <v>0</v>
      </c>
      <c r="I11" s="166">
        <v>0</v>
      </c>
      <c r="J11" s="166">
        <v>0</v>
      </c>
      <c r="K11" s="166">
        <v>0</v>
      </c>
      <c r="L11" s="166">
        <v>0</v>
      </c>
      <c r="M11" s="166">
        <v>0</v>
      </c>
      <c r="N11" s="166">
        <v>0</v>
      </c>
      <c r="O11" s="166">
        <v>0</v>
      </c>
      <c r="P11" s="166">
        <v>0</v>
      </c>
      <c r="Q11" s="154"/>
    </row>
    <row r="12" spans="2:17" ht="14.25" customHeight="1">
      <c r="B12" s="2">
        <f t="shared" ref="B12:B17" si="0">B11+1</f>
        <v>3</v>
      </c>
      <c r="C12" s="20" t="s">
        <v>138</v>
      </c>
      <c r="D12" s="21" t="s">
        <v>89</v>
      </c>
      <c r="E12" s="166">
        <v>0</v>
      </c>
      <c r="F12" s="166">
        <v>0</v>
      </c>
      <c r="G12" s="166">
        <v>0</v>
      </c>
      <c r="H12" s="166">
        <v>0</v>
      </c>
      <c r="I12" s="166">
        <v>0</v>
      </c>
      <c r="J12" s="166">
        <v>0</v>
      </c>
      <c r="K12" s="166">
        <v>0</v>
      </c>
      <c r="L12" s="166">
        <v>0</v>
      </c>
      <c r="M12" s="166">
        <v>0</v>
      </c>
      <c r="N12" s="166">
        <v>0</v>
      </c>
      <c r="O12" s="166">
        <v>0</v>
      </c>
      <c r="P12" s="166">
        <v>0</v>
      </c>
      <c r="Q12" s="154"/>
    </row>
    <row r="13" spans="2:17" ht="14.25" customHeight="1">
      <c r="B13" s="2">
        <f t="shared" si="0"/>
        <v>4</v>
      </c>
      <c r="C13" s="20" t="s">
        <v>183</v>
      </c>
      <c r="D13" s="21" t="s">
        <v>89</v>
      </c>
      <c r="E13" s="166">
        <v>0</v>
      </c>
      <c r="F13" s="166">
        <v>0</v>
      </c>
      <c r="G13" s="166">
        <v>0</v>
      </c>
      <c r="H13" s="166">
        <v>0</v>
      </c>
      <c r="I13" s="166">
        <v>0</v>
      </c>
      <c r="J13" s="166">
        <v>0</v>
      </c>
      <c r="K13" s="166">
        <v>0</v>
      </c>
      <c r="L13" s="166">
        <v>0</v>
      </c>
      <c r="M13" s="166">
        <v>0</v>
      </c>
      <c r="N13" s="166">
        <v>0</v>
      </c>
      <c r="O13" s="166">
        <v>0</v>
      </c>
      <c r="P13" s="166">
        <v>0</v>
      </c>
      <c r="Q13" s="154"/>
    </row>
    <row r="14" spans="2:17" ht="14.25" customHeight="1">
      <c r="B14" s="2">
        <f t="shared" si="0"/>
        <v>5</v>
      </c>
      <c r="C14" s="20" t="s">
        <v>181</v>
      </c>
      <c r="D14" s="21" t="s">
        <v>89</v>
      </c>
      <c r="E14" s="166">
        <v>0</v>
      </c>
      <c r="F14" s="166">
        <v>0</v>
      </c>
      <c r="G14" s="166">
        <v>0</v>
      </c>
      <c r="H14" s="166">
        <v>0</v>
      </c>
      <c r="I14" s="166">
        <v>0</v>
      </c>
      <c r="J14" s="166">
        <v>0</v>
      </c>
      <c r="K14" s="166">
        <v>0</v>
      </c>
      <c r="L14" s="166">
        <v>0</v>
      </c>
      <c r="M14" s="166">
        <v>0</v>
      </c>
      <c r="N14" s="166">
        <v>0</v>
      </c>
      <c r="O14" s="166">
        <v>0</v>
      </c>
      <c r="P14" s="166">
        <v>0</v>
      </c>
      <c r="Q14" s="154"/>
    </row>
    <row r="15" spans="2:17" ht="15">
      <c r="B15" s="2">
        <f t="shared" si="0"/>
        <v>6</v>
      </c>
      <c r="C15" s="19" t="s">
        <v>258</v>
      </c>
      <c r="D15" s="23" t="s">
        <v>89</v>
      </c>
      <c r="E15" s="184">
        <v>0</v>
      </c>
      <c r="F15" s="184">
        <v>0</v>
      </c>
      <c r="G15" s="184">
        <v>0</v>
      </c>
      <c r="H15" s="184">
        <v>0</v>
      </c>
      <c r="I15" s="184">
        <v>0</v>
      </c>
      <c r="J15" s="184">
        <v>0</v>
      </c>
      <c r="K15" s="184">
        <v>0</v>
      </c>
      <c r="L15" s="184">
        <v>0</v>
      </c>
      <c r="M15" s="184">
        <v>0</v>
      </c>
      <c r="N15" s="184">
        <v>0</v>
      </c>
      <c r="O15" s="184">
        <v>0</v>
      </c>
      <c r="P15" s="184">
        <v>0</v>
      </c>
      <c r="Q15" s="154"/>
    </row>
    <row r="16" spans="2:17" ht="14.25" customHeight="1">
      <c r="B16" s="2">
        <f t="shared" si="0"/>
        <v>7</v>
      </c>
      <c r="C16" s="20" t="s">
        <v>259</v>
      </c>
      <c r="D16" s="21" t="s">
        <v>190</v>
      </c>
      <c r="E16" s="166">
        <v>0</v>
      </c>
      <c r="F16" s="166">
        <v>0</v>
      </c>
      <c r="G16" s="166">
        <v>0</v>
      </c>
      <c r="H16" s="166">
        <v>0</v>
      </c>
      <c r="I16" s="166">
        <v>0</v>
      </c>
      <c r="J16" s="166">
        <v>0</v>
      </c>
      <c r="K16" s="166">
        <v>0</v>
      </c>
      <c r="L16" s="166">
        <v>0</v>
      </c>
      <c r="M16" s="166">
        <v>0</v>
      </c>
      <c r="N16" s="166">
        <v>0</v>
      </c>
      <c r="O16" s="166">
        <v>0</v>
      </c>
      <c r="P16" s="166">
        <v>0</v>
      </c>
      <c r="Q16" s="154"/>
    </row>
    <row r="17" spans="2:17" ht="15">
      <c r="B17" s="18">
        <f t="shared" si="0"/>
        <v>8</v>
      </c>
      <c r="C17" s="107" t="s">
        <v>260</v>
      </c>
      <c r="D17" s="23" t="s">
        <v>192</v>
      </c>
      <c r="E17" s="166">
        <v>0</v>
      </c>
      <c r="F17" s="166">
        <v>0</v>
      </c>
      <c r="G17" s="166">
        <v>0</v>
      </c>
      <c r="H17" s="166">
        <v>0</v>
      </c>
      <c r="I17" s="166">
        <v>0</v>
      </c>
      <c r="J17" s="166">
        <v>0</v>
      </c>
      <c r="K17" s="166">
        <v>0</v>
      </c>
      <c r="L17" s="166">
        <v>0</v>
      </c>
      <c r="M17" s="166">
        <v>0</v>
      </c>
      <c r="N17" s="166">
        <v>0</v>
      </c>
      <c r="O17" s="166">
        <v>0</v>
      </c>
      <c r="P17" s="166">
        <v>0</v>
      </c>
      <c r="Q17" s="154"/>
    </row>
    <row r="18" spans="2:17" ht="15">
      <c r="B18" s="18">
        <f t="shared" ref="B18" si="1">B17+1</f>
        <v>9</v>
      </c>
      <c r="C18" s="107" t="s">
        <v>261</v>
      </c>
      <c r="D18" s="23" t="s">
        <v>192</v>
      </c>
      <c r="E18" s="184">
        <v>0</v>
      </c>
      <c r="F18" s="184">
        <f>((695113230.42+34755661.52+8411990)/2500000)+((18086073)/2500000)</f>
        <v>302.54678197599998</v>
      </c>
      <c r="G18" s="184">
        <v>0</v>
      </c>
      <c r="H18" s="184">
        <v>0</v>
      </c>
      <c r="I18" s="184">
        <f>((322550594.17+16127529.71-6423465)/1174960.59)+((22626998-7409918)/1174960.59)</f>
        <v>295.73054776245726</v>
      </c>
      <c r="J18" s="184">
        <f>+I18*105%</f>
        <v>310.51707515058013</v>
      </c>
      <c r="K18" s="184">
        <f>+AVERAGE(I18:J18)</f>
        <v>303.12381145651869</v>
      </c>
      <c r="L18" s="184">
        <f>+K18*105%</f>
        <v>318.28000202934464</v>
      </c>
      <c r="M18" s="184">
        <f>+L18*105%</f>
        <v>334.1940021308119</v>
      </c>
      <c r="N18" s="184">
        <f>+M18*105%</f>
        <v>350.90370223735249</v>
      </c>
      <c r="O18" s="184">
        <f>+N18*105%</f>
        <v>368.44888734922012</v>
      </c>
      <c r="P18" s="184">
        <f>+O18*105%</f>
        <v>386.87133171668114</v>
      </c>
      <c r="Q18" s="148"/>
    </row>
    <row r="20" spans="2:17">
      <c r="B20" s="108" t="s">
        <v>141</v>
      </c>
    </row>
    <row r="21" spans="2:17">
      <c r="B21" s="43">
        <v>1</v>
      </c>
      <c r="C21" s="108" t="s">
        <v>262</v>
      </c>
    </row>
    <row r="22" spans="2:17">
      <c r="B22" s="43">
        <f>B21+1</f>
        <v>2</v>
      </c>
      <c r="C22" s="108" t="s">
        <v>263</v>
      </c>
    </row>
    <row r="23" spans="2:17">
      <c r="B23" s="43">
        <f>B22+1</f>
        <v>3</v>
      </c>
      <c r="C23" s="108" t="s">
        <v>336</v>
      </c>
    </row>
    <row r="24" spans="2:17">
      <c r="B24" s="43">
        <f>B23+1</f>
        <v>4</v>
      </c>
      <c r="C24" s="108" t="s">
        <v>264</v>
      </c>
    </row>
    <row r="25" spans="2:17">
      <c r="B25" s="43">
        <f>B24+1</f>
        <v>5</v>
      </c>
      <c r="C25" s="108" t="s">
        <v>265</v>
      </c>
    </row>
    <row r="28" spans="2:17">
      <c r="C28" s="157" t="s">
        <v>441</v>
      </c>
    </row>
  </sheetData>
  <mergeCells count="7">
    <mergeCell ref="L7:P7"/>
    <mergeCell ref="Q7:Q9"/>
    <mergeCell ref="B7:B9"/>
    <mergeCell ref="C7:C9"/>
    <mergeCell ref="D7:D9"/>
    <mergeCell ref="E7:G7"/>
    <mergeCell ref="H7:K7"/>
  </mergeCells>
  <pageMargins left="0.70866141732283472" right="0.70866141732283472" top="0.74803149606299213" bottom="0.74803149606299213" header="0.31496062992125984" footer="0.31496062992125984"/>
  <pageSetup paperSize="9" scale="67" orientation="landscape" r:id="rId1"/>
</worksheet>
</file>

<file path=xl/worksheets/sheet6.xml><?xml version="1.0" encoding="utf-8"?>
<worksheet xmlns="http://schemas.openxmlformats.org/spreadsheetml/2006/main" xmlns:r="http://schemas.openxmlformats.org/officeDocument/2006/relationships">
  <sheetPr>
    <pageSetUpPr fitToPage="1"/>
  </sheetPr>
  <dimension ref="B1:O20"/>
  <sheetViews>
    <sheetView showGridLines="0" view="pageBreakPreview" zoomScaleNormal="90" zoomScaleSheetLayoutView="100" workbookViewId="0">
      <selection activeCell="H13" sqref="H13"/>
    </sheetView>
  </sheetViews>
  <sheetFormatPr defaultColWidth="9.140625" defaultRowHeight="14.25"/>
  <cols>
    <col min="1" max="1" width="4.140625" style="3" customWidth="1"/>
    <col min="2" max="2" width="7" style="3" customWidth="1"/>
    <col min="3" max="3" width="34.7109375" style="3" customWidth="1"/>
    <col min="4" max="4" width="11.7109375" style="3" customWidth="1"/>
    <col min="5" max="5" width="9" style="3" customWidth="1"/>
    <col min="6" max="6" width="12.7109375" style="3" customWidth="1"/>
    <col min="7" max="7" width="11.7109375" style="3" customWidth="1"/>
    <col min="8" max="8" width="9.140625" style="3" customWidth="1"/>
    <col min="9" max="10" width="11" style="3" customWidth="1"/>
    <col min="11" max="15" width="10.85546875" style="3" customWidth="1"/>
    <col min="16" max="17" width="11.85546875" style="3" bestFit="1" customWidth="1"/>
    <col min="18" max="18" width="11.7109375" style="3" bestFit="1" customWidth="1"/>
    <col min="19" max="16384" width="9.140625" style="3"/>
  </cols>
  <sheetData>
    <row r="1" spans="2:15" ht="15">
      <c r="B1" s="44"/>
    </row>
    <row r="2" spans="2:15" ht="15">
      <c r="C2" s="4"/>
      <c r="D2" s="4"/>
      <c r="E2" s="4"/>
      <c r="F2" s="4"/>
      <c r="G2" s="4"/>
      <c r="H2" s="147" t="s">
        <v>434</v>
      </c>
      <c r="I2" s="4"/>
      <c r="J2" s="4"/>
      <c r="K2" s="4"/>
      <c r="L2" s="4"/>
      <c r="M2" s="4"/>
    </row>
    <row r="3" spans="2:15" ht="15">
      <c r="C3" s="4"/>
      <c r="D3" s="4"/>
      <c r="E3" s="4"/>
      <c r="F3" s="4"/>
      <c r="G3" s="4"/>
      <c r="H3" s="147" t="s">
        <v>435</v>
      </c>
      <c r="I3" s="4"/>
      <c r="J3" s="4"/>
      <c r="K3" s="4"/>
      <c r="L3" s="4"/>
      <c r="M3" s="4"/>
    </row>
    <row r="4" spans="2:15" ht="15">
      <c r="C4" s="4"/>
      <c r="D4" s="4"/>
      <c r="E4" s="4"/>
      <c r="F4" s="4"/>
      <c r="G4" s="4"/>
      <c r="H4" s="35" t="s">
        <v>266</v>
      </c>
      <c r="I4" s="4"/>
      <c r="J4" s="4"/>
      <c r="K4" s="4"/>
      <c r="L4" s="4"/>
      <c r="M4" s="4"/>
    </row>
    <row r="5" spans="2:15" ht="15">
      <c r="B5" s="36"/>
      <c r="C5" s="45"/>
      <c r="D5" s="45"/>
      <c r="E5" s="45"/>
      <c r="F5" s="45"/>
      <c r="G5" s="45"/>
      <c r="H5" s="45"/>
      <c r="I5" s="45"/>
      <c r="J5" s="45"/>
      <c r="K5" s="45"/>
      <c r="L5" s="45"/>
    </row>
    <row r="6" spans="2:15" ht="15">
      <c r="O6" s="26" t="s">
        <v>5</v>
      </c>
    </row>
    <row r="7" spans="2:15" s="17" customFormat="1" ht="15" customHeight="1">
      <c r="B7" s="222" t="s">
        <v>88</v>
      </c>
      <c r="C7" s="225" t="s">
        <v>18</v>
      </c>
      <c r="D7" s="230" t="s">
        <v>428</v>
      </c>
      <c r="E7" s="231"/>
      <c r="F7" s="232"/>
      <c r="G7" s="230" t="s">
        <v>427</v>
      </c>
      <c r="H7" s="231"/>
      <c r="I7" s="231"/>
      <c r="J7" s="231"/>
      <c r="K7" s="233" t="s">
        <v>130</v>
      </c>
      <c r="L7" s="233"/>
      <c r="M7" s="233"/>
      <c r="N7" s="233"/>
      <c r="O7" s="233"/>
    </row>
    <row r="8" spans="2:15" s="17" customFormat="1" ht="45">
      <c r="B8" s="223"/>
      <c r="C8" s="225"/>
      <c r="D8" s="19" t="s">
        <v>193</v>
      </c>
      <c r="E8" s="19" t="s">
        <v>140</v>
      </c>
      <c r="F8" s="19" t="s">
        <v>91</v>
      </c>
      <c r="G8" s="19" t="s">
        <v>193</v>
      </c>
      <c r="H8" s="19" t="s">
        <v>135</v>
      </c>
      <c r="I8" s="19" t="s">
        <v>136</v>
      </c>
      <c r="J8" s="19" t="s">
        <v>139</v>
      </c>
      <c r="K8" s="146" t="s">
        <v>429</v>
      </c>
      <c r="L8" s="146" t="s">
        <v>430</v>
      </c>
      <c r="M8" s="146" t="s">
        <v>431</v>
      </c>
      <c r="N8" s="146" t="s">
        <v>432</v>
      </c>
      <c r="O8" s="146" t="s">
        <v>433</v>
      </c>
    </row>
    <row r="9" spans="2:15" s="17" customFormat="1" ht="15">
      <c r="B9" s="224"/>
      <c r="C9" s="226"/>
      <c r="D9" s="19" t="s">
        <v>11</v>
      </c>
      <c r="E9" s="19" t="s">
        <v>13</v>
      </c>
      <c r="F9" s="19" t="s">
        <v>134</v>
      </c>
      <c r="G9" s="19" t="s">
        <v>11</v>
      </c>
      <c r="H9" s="19" t="s">
        <v>4</v>
      </c>
      <c r="I9" s="19" t="s">
        <v>6</v>
      </c>
      <c r="J9" s="19" t="s">
        <v>6</v>
      </c>
      <c r="K9" s="19" t="s">
        <v>9</v>
      </c>
      <c r="L9" s="19" t="s">
        <v>9</v>
      </c>
      <c r="M9" s="19" t="s">
        <v>9</v>
      </c>
      <c r="N9" s="19" t="s">
        <v>9</v>
      </c>
      <c r="O9" s="19" t="s">
        <v>9</v>
      </c>
    </row>
    <row r="10" spans="2:15" s="4" customFormat="1">
      <c r="B10" s="48">
        <v>1</v>
      </c>
      <c r="C10" s="27" t="s">
        <v>142</v>
      </c>
      <c r="D10" s="158">
        <v>0</v>
      </c>
      <c r="E10" s="166">
        <v>0</v>
      </c>
      <c r="F10" s="166">
        <v>0</v>
      </c>
      <c r="G10" s="185">
        <v>0</v>
      </c>
      <c r="H10" s="185">
        <v>0</v>
      </c>
      <c r="I10" s="185">
        <v>0</v>
      </c>
      <c r="J10" s="185">
        <v>0</v>
      </c>
      <c r="K10" s="185">
        <v>0</v>
      </c>
      <c r="L10" s="185">
        <v>0</v>
      </c>
      <c r="M10" s="185">
        <v>0</v>
      </c>
      <c r="N10" s="185">
        <v>0</v>
      </c>
      <c r="O10" s="185">
        <v>0</v>
      </c>
    </row>
    <row r="11" spans="2:15" s="4" customFormat="1">
      <c r="B11" s="21">
        <v>2</v>
      </c>
      <c r="C11" s="27" t="s">
        <v>173</v>
      </c>
      <c r="D11" s="158">
        <v>0</v>
      </c>
      <c r="E11" s="166">
        <v>0</v>
      </c>
      <c r="F11" s="166">
        <v>0</v>
      </c>
      <c r="G11" s="185">
        <v>0</v>
      </c>
      <c r="H11" s="185">
        <v>0</v>
      </c>
      <c r="I11" s="185">
        <f>+F2.1!F14</f>
        <v>3.8471921999999998</v>
      </c>
      <c r="J11" s="185">
        <f>+SUM(H11:I11)</f>
        <v>3.8471921999999998</v>
      </c>
      <c r="K11" s="185">
        <v>0</v>
      </c>
      <c r="L11" s="185">
        <v>0</v>
      </c>
      <c r="M11" s="185">
        <v>0</v>
      </c>
      <c r="N11" s="185">
        <v>0</v>
      </c>
      <c r="O11" s="185">
        <v>0</v>
      </c>
    </row>
    <row r="12" spans="2:15" s="4" customFormat="1">
      <c r="B12" s="21">
        <v>3</v>
      </c>
      <c r="C12" s="29" t="s">
        <v>126</v>
      </c>
      <c r="D12" s="158">
        <v>0</v>
      </c>
      <c r="E12" s="166">
        <v>0</v>
      </c>
      <c r="F12" s="166">
        <v>0</v>
      </c>
      <c r="G12" s="185">
        <v>0</v>
      </c>
      <c r="H12" s="185">
        <v>0</v>
      </c>
      <c r="I12" s="185">
        <f>+I11</f>
        <v>3.8471921999999998</v>
      </c>
      <c r="J12" s="185">
        <f>+SUM(H12:I12)</f>
        <v>3.8471921999999998</v>
      </c>
      <c r="K12" s="185">
        <v>0</v>
      </c>
      <c r="L12" s="185">
        <v>0</v>
      </c>
      <c r="M12" s="185">
        <v>0</v>
      </c>
      <c r="N12" s="185">
        <v>0</v>
      </c>
      <c r="O12" s="185">
        <v>0</v>
      </c>
    </row>
    <row r="13" spans="2:15" s="4" customFormat="1">
      <c r="B13" s="21">
        <v>4</v>
      </c>
      <c r="C13" s="27" t="s">
        <v>143</v>
      </c>
      <c r="D13" s="158">
        <f t="shared" ref="D13:O13" si="0">+D10+D12</f>
        <v>0</v>
      </c>
      <c r="E13" s="166">
        <f t="shared" si="0"/>
        <v>0</v>
      </c>
      <c r="F13" s="166">
        <f t="shared" si="0"/>
        <v>0</v>
      </c>
      <c r="G13" s="185">
        <f t="shared" si="0"/>
        <v>0</v>
      </c>
      <c r="H13" s="185">
        <f t="shared" si="0"/>
        <v>0</v>
      </c>
      <c r="I13" s="185">
        <f t="shared" si="0"/>
        <v>3.8471921999999998</v>
      </c>
      <c r="J13" s="185">
        <f t="shared" si="0"/>
        <v>3.8471921999999998</v>
      </c>
      <c r="K13" s="185">
        <f t="shared" si="0"/>
        <v>0</v>
      </c>
      <c r="L13" s="185">
        <f t="shared" si="0"/>
        <v>0</v>
      </c>
      <c r="M13" s="185">
        <f t="shared" si="0"/>
        <v>0</v>
      </c>
      <c r="N13" s="185">
        <f t="shared" si="0"/>
        <v>0</v>
      </c>
      <c r="O13" s="185">
        <f t="shared" si="0"/>
        <v>0</v>
      </c>
    </row>
    <row r="14" spans="2:15" s="32" customFormat="1" ht="15">
      <c r="B14" s="49"/>
      <c r="C14" s="41"/>
      <c r="D14" s="46"/>
      <c r="E14" s="46"/>
      <c r="F14" s="46"/>
      <c r="G14" s="47"/>
      <c r="H14" s="24"/>
      <c r="I14" s="24"/>
      <c r="J14" s="24"/>
      <c r="K14" s="24"/>
      <c r="L14" s="24"/>
      <c r="M14" s="24"/>
    </row>
    <row r="16" spans="2:15">
      <c r="B16" s="50"/>
    </row>
    <row r="19" spans="11:11">
      <c r="K19" s="162"/>
    </row>
    <row r="20" spans="11:11">
      <c r="K20" s="162"/>
    </row>
  </sheetData>
  <mergeCells count="5">
    <mergeCell ref="B7:B9"/>
    <mergeCell ref="C7:C9"/>
    <mergeCell ref="D7:F7"/>
    <mergeCell ref="G7:J7"/>
    <mergeCell ref="K7:O7"/>
  </mergeCells>
  <pageMargins left="1.02" right="0.25" top="1" bottom="1" header="0.25" footer="0.25"/>
  <pageSetup paperSize="9" scale="78" orientation="landscape" r:id="rId1"/>
  <headerFooter alignWithMargins="0">
    <oddHeader>&amp;F</oddHeader>
  </headerFooter>
</worksheet>
</file>

<file path=xl/worksheets/sheet7.xml><?xml version="1.0" encoding="utf-8"?>
<worksheet xmlns="http://schemas.openxmlformats.org/spreadsheetml/2006/main" xmlns:r="http://schemas.openxmlformats.org/officeDocument/2006/relationships">
  <sheetPr>
    <pageSetUpPr fitToPage="1"/>
  </sheetPr>
  <dimension ref="B1:P49"/>
  <sheetViews>
    <sheetView showGridLines="0" view="pageBreakPreview" zoomScaleNormal="90" zoomScaleSheetLayoutView="100" workbookViewId="0">
      <selection activeCell="J14" sqref="J14"/>
    </sheetView>
  </sheetViews>
  <sheetFormatPr defaultColWidth="9.140625" defaultRowHeight="14.25"/>
  <cols>
    <col min="1" max="1" width="4.140625" style="4" customWidth="1"/>
    <col min="2" max="2" width="4.42578125" style="4" customWidth="1"/>
    <col min="3" max="3" width="13.5703125" style="4" customWidth="1"/>
    <col min="4" max="4" width="20.140625" style="4" customWidth="1"/>
    <col min="5" max="5" width="16.7109375" style="4" customWidth="1"/>
    <col min="6" max="6" width="21.42578125" style="4" customWidth="1"/>
    <col min="7" max="7" width="16.7109375" style="4" customWidth="1"/>
    <col min="8" max="8" width="33.7109375" style="4" customWidth="1"/>
    <col min="9" max="9" width="20.140625" style="4" customWidth="1"/>
    <col min="10" max="10" width="37" style="4" customWidth="1"/>
    <col min="11" max="11" width="13.42578125" style="4" customWidth="1"/>
    <col min="12" max="12" width="13.140625" style="4" bestFit="1" customWidth="1"/>
    <col min="13" max="13" width="12.5703125" style="4" customWidth="1"/>
    <col min="14" max="14" width="11.85546875" style="4" bestFit="1" customWidth="1"/>
    <col min="15" max="15" width="13.85546875" style="4" bestFit="1" customWidth="1"/>
    <col min="16" max="20" width="11.85546875" style="4" bestFit="1" customWidth="1"/>
    <col min="21" max="21" width="11.7109375" style="4" bestFit="1" customWidth="1"/>
    <col min="22" max="16384" width="9.140625" style="4"/>
  </cols>
  <sheetData>
    <row r="1" spans="2:16" ht="15">
      <c r="B1" s="24"/>
    </row>
    <row r="2" spans="2:16" ht="15">
      <c r="G2" s="147" t="s">
        <v>434</v>
      </c>
      <c r="H2" s="33"/>
    </row>
    <row r="3" spans="2:16" ht="15">
      <c r="G3" s="147" t="s">
        <v>435</v>
      </c>
      <c r="H3" s="33"/>
    </row>
    <row r="4" spans="2:16" ht="15">
      <c r="G4" s="35" t="s">
        <v>267</v>
      </c>
      <c r="H4" s="35"/>
    </row>
    <row r="5" spans="2:16" ht="15">
      <c r="J5" s="35"/>
    </row>
    <row r="6" spans="2:16" ht="60">
      <c r="B6" s="19" t="s">
        <v>88</v>
      </c>
      <c r="C6" s="23" t="s">
        <v>144</v>
      </c>
      <c r="D6" s="23" t="s">
        <v>145</v>
      </c>
      <c r="E6" s="31" t="s">
        <v>152</v>
      </c>
      <c r="F6" s="31" t="s">
        <v>155</v>
      </c>
      <c r="G6" s="31" t="s">
        <v>156</v>
      </c>
      <c r="H6" s="31" t="s">
        <v>169</v>
      </c>
      <c r="I6" s="23" t="s">
        <v>146</v>
      </c>
      <c r="J6" s="31" t="s">
        <v>157</v>
      </c>
      <c r="K6" s="31" t="s">
        <v>80</v>
      </c>
      <c r="L6" s="25"/>
      <c r="M6" s="25"/>
      <c r="N6" s="25"/>
      <c r="O6" s="25"/>
    </row>
    <row r="7" spans="2:16" s="32" customFormat="1" ht="15">
      <c r="B7" s="21"/>
      <c r="C7" s="31" t="s">
        <v>436</v>
      </c>
      <c r="D7" s="163">
        <v>0</v>
      </c>
      <c r="E7" s="163">
        <v>0</v>
      </c>
      <c r="F7" s="163">
        <v>0</v>
      </c>
      <c r="G7" s="163">
        <v>0</v>
      </c>
      <c r="H7" s="163">
        <v>0</v>
      </c>
      <c r="I7" s="163">
        <v>0</v>
      </c>
      <c r="J7" s="164">
        <v>0</v>
      </c>
      <c r="K7" s="165">
        <v>0</v>
      </c>
      <c r="L7" s="24"/>
      <c r="M7" s="24"/>
      <c r="N7" s="24"/>
      <c r="O7" s="24"/>
      <c r="P7" s="24"/>
    </row>
    <row r="8" spans="2:16">
      <c r="B8" s="21">
        <v>1</v>
      </c>
      <c r="C8" s="21"/>
      <c r="D8" s="166">
        <v>0</v>
      </c>
      <c r="E8" s="166">
        <v>0</v>
      </c>
      <c r="F8" s="166">
        <v>0</v>
      </c>
      <c r="G8" s="166">
        <v>0</v>
      </c>
      <c r="H8" s="166">
        <v>0</v>
      </c>
      <c r="I8" s="166">
        <v>0</v>
      </c>
      <c r="J8" s="166">
        <v>0</v>
      </c>
      <c r="K8" s="166">
        <v>0</v>
      </c>
    </row>
    <row r="9" spans="2:16">
      <c r="B9" s="21">
        <v>2</v>
      </c>
      <c r="C9" s="21"/>
      <c r="D9" s="166">
        <v>0</v>
      </c>
      <c r="E9" s="166">
        <v>0</v>
      </c>
      <c r="F9" s="166">
        <v>0</v>
      </c>
      <c r="G9" s="166">
        <v>0</v>
      </c>
      <c r="H9" s="166">
        <v>0</v>
      </c>
      <c r="I9" s="166">
        <v>0</v>
      </c>
      <c r="J9" s="166">
        <v>0</v>
      </c>
      <c r="K9" s="166">
        <v>0</v>
      </c>
    </row>
    <row r="10" spans="2:16">
      <c r="B10" s="21">
        <v>3</v>
      </c>
      <c r="C10" s="21"/>
      <c r="D10" s="166">
        <v>0</v>
      </c>
      <c r="E10" s="166">
        <v>0</v>
      </c>
      <c r="F10" s="166">
        <v>0</v>
      </c>
      <c r="G10" s="166">
        <v>0</v>
      </c>
      <c r="H10" s="166">
        <v>0</v>
      </c>
      <c r="I10" s="166">
        <v>0</v>
      </c>
      <c r="J10" s="166">
        <v>0</v>
      </c>
      <c r="K10" s="166">
        <v>0</v>
      </c>
    </row>
    <row r="11" spans="2:16">
      <c r="B11" s="27"/>
      <c r="C11" s="27" t="s">
        <v>10</v>
      </c>
      <c r="D11" s="166">
        <v>0</v>
      </c>
      <c r="E11" s="166">
        <v>0</v>
      </c>
      <c r="F11" s="166">
        <v>0</v>
      </c>
      <c r="G11" s="166">
        <v>0</v>
      </c>
      <c r="H11" s="166">
        <v>0</v>
      </c>
      <c r="I11" s="166">
        <v>0</v>
      </c>
      <c r="J11" s="166">
        <v>0</v>
      </c>
      <c r="K11" s="166">
        <v>0</v>
      </c>
    </row>
    <row r="12" spans="2:16" ht="15">
      <c r="B12" s="27"/>
      <c r="C12" s="23" t="s">
        <v>42</v>
      </c>
      <c r="D12" s="166">
        <v>0</v>
      </c>
      <c r="E12" s="166">
        <v>0</v>
      </c>
      <c r="F12" s="166">
        <v>0</v>
      </c>
      <c r="G12" s="166">
        <v>0</v>
      </c>
      <c r="H12" s="166">
        <v>0</v>
      </c>
      <c r="I12" s="166">
        <v>0</v>
      </c>
      <c r="J12" s="166">
        <v>0</v>
      </c>
      <c r="K12" s="166">
        <v>0</v>
      </c>
    </row>
    <row r="13" spans="2:16" ht="15">
      <c r="B13" s="21"/>
      <c r="C13" s="31" t="s">
        <v>427</v>
      </c>
      <c r="D13" s="166">
        <v>0</v>
      </c>
      <c r="E13" s="166">
        <v>0</v>
      </c>
      <c r="F13" s="166">
        <v>0</v>
      </c>
      <c r="G13" s="166">
        <v>0</v>
      </c>
      <c r="H13" s="166">
        <v>0</v>
      </c>
      <c r="I13" s="166">
        <v>0</v>
      </c>
      <c r="J13" s="166">
        <v>0</v>
      </c>
      <c r="K13" s="166">
        <v>0</v>
      </c>
    </row>
    <row r="14" spans="2:16">
      <c r="B14" s="21">
        <v>1</v>
      </c>
      <c r="C14" s="208" t="s">
        <v>445</v>
      </c>
      <c r="D14" s="166" t="s">
        <v>445</v>
      </c>
      <c r="E14" s="166">
        <f>+'F3'!G19</f>
        <v>3.8471921999999998</v>
      </c>
      <c r="F14" s="166">
        <f>+E14</f>
        <v>3.8471921999999998</v>
      </c>
      <c r="G14" s="166">
        <f>+F14</f>
        <v>3.8471921999999998</v>
      </c>
      <c r="H14" s="166" t="s">
        <v>445</v>
      </c>
      <c r="I14" s="166" t="s">
        <v>445</v>
      </c>
      <c r="J14" s="166" t="s">
        <v>444</v>
      </c>
      <c r="K14" s="166">
        <v>0</v>
      </c>
    </row>
    <row r="15" spans="2:16">
      <c r="B15" s="21">
        <v>2</v>
      </c>
      <c r="C15" s="21"/>
      <c r="D15" s="166">
        <v>0</v>
      </c>
      <c r="E15" s="166">
        <v>0</v>
      </c>
      <c r="F15" s="166">
        <v>0</v>
      </c>
      <c r="G15" s="166">
        <v>0</v>
      </c>
      <c r="H15" s="166">
        <v>0</v>
      </c>
      <c r="I15" s="166">
        <v>0</v>
      </c>
      <c r="J15" s="166">
        <v>0</v>
      </c>
      <c r="K15" s="166">
        <v>0</v>
      </c>
    </row>
    <row r="16" spans="2:16">
      <c r="B16" s="21">
        <v>3</v>
      </c>
      <c r="C16" s="21"/>
      <c r="D16" s="166">
        <v>0</v>
      </c>
      <c r="E16" s="166">
        <v>0</v>
      </c>
      <c r="F16" s="166">
        <v>0</v>
      </c>
      <c r="G16" s="166">
        <v>0</v>
      </c>
      <c r="H16" s="166">
        <v>0</v>
      </c>
      <c r="I16" s="166">
        <v>0</v>
      </c>
      <c r="J16" s="166">
        <v>0</v>
      </c>
      <c r="K16" s="166">
        <v>0</v>
      </c>
    </row>
    <row r="17" spans="2:11">
      <c r="B17" s="27"/>
      <c r="C17" s="27" t="s">
        <v>10</v>
      </c>
      <c r="D17" s="166">
        <v>0</v>
      </c>
      <c r="E17" s="166">
        <v>0</v>
      </c>
      <c r="F17" s="166">
        <v>0</v>
      </c>
      <c r="G17" s="166">
        <v>0</v>
      </c>
      <c r="H17" s="166">
        <v>0</v>
      </c>
      <c r="I17" s="166">
        <v>0</v>
      </c>
      <c r="J17" s="166">
        <v>0</v>
      </c>
      <c r="K17" s="166">
        <v>0</v>
      </c>
    </row>
    <row r="18" spans="2:11" ht="15">
      <c r="B18" s="27"/>
      <c r="C18" s="23" t="s">
        <v>42</v>
      </c>
      <c r="D18" s="166">
        <v>0</v>
      </c>
      <c r="E18" s="166">
        <v>0</v>
      </c>
      <c r="F18" s="166">
        <v>0</v>
      </c>
      <c r="G18" s="166">
        <v>0</v>
      </c>
      <c r="H18" s="166">
        <v>0</v>
      </c>
      <c r="I18" s="166">
        <v>0</v>
      </c>
      <c r="J18" s="166">
        <v>0</v>
      </c>
      <c r="K18" s="166">
        <v>0</v>
      </c>
    </row>
    <row r="19" spans="2:11" ht="15">
      <c r="B19" s="21"/>
      <c r="C19" s="31" t="s">
        <v>429</v>
      </c>
      <c r="D19" s="166">
        <v>0</v>
      </c>
      <c r="E19" s="166">
        <v>0</v>
      </c>
      <c r="F19" s="166">
        <v>0</v>
      </c>
      <c r="G19" s="166">
        <v>0</v>
      </c>
      <c r="H19" s="166">
        <v>0</v>
      </c>
      <c r="I19" s="166">
        <v>0</v>
      </c>
      <c r="J19" s="166">
        <v>0</v>
      </c>
      <c r="K19" s="166">
        <v>0</v>
      </c>
    </row>
    <row r="20" spans="2:11">
      <c r="B20" s="21">
        <v>1</v>
      </c>
      <c r="C20" s="158">
        <v>0</v>
      </c>
      <c r="D20" s="166">
        <v>0</v>
      </c>
      <c r="E20" s="166">
        <v>0</v>
      </c>
      <c r="F20" s="166">
        <v>0</v>
      </c>
      <c r="G20" s="166">
        <v>0</v>
      </c>
      <c r="H20" s="166">
        <v>0</v>
      </c>
      <c r="I20" s="166">
        <v>0</v>
      </c>
      <c r="J20" s="166">
        <v>0</v>
      </c>
      <c r="K20" s="166">
        <v>0</v>
      </c>
    </row>
    <row r="21" spans="2:11">
      <c r="B21" s="21">
        <v>2</v>
      </c>
      <c r="C21" s="21"/>
      <c r="D21" s="166">
        <v>0</v>
      </c>
      <c r="E21" s="166">
        <v>0</v>
      </c>
      <c r="F21" s="166">
        <v>0</v>
      </c>
      <c r="G21" s="166">
        <v>0</v>
      </c>
      <c r="H21" s="166">
        <v>0</v>
      </c>
      <c r="I21" s="166">
        <v>0</v>
      </c>
      <c r="J21" s="166">
        <v>0</v>
      </c>
      <c r="K21" s="166">
        <v>0</v>
      </c>
    </row>
    <row r="22" spans="2:11">
      <c r="B22" s="21">
        <v>3</v>
      </c>
      <c r="C22" s="21"/>
      <c r="D22" s="166">
        <v>0</v>
      </c>
      <c r="E22" s="166">
        <v>0</v>
      </c>
      <c r="F22" s="166">
        <v>0</v>
      </c>
      <c r="G22" s="166">
        <v>0</v>
      </c>
      <c r="H22" s="166">
        <v>0</v>
      </c>
      <c r="I22" s="166">
        <v>0</v>
      </c>
      <c r="J22" s="166">
        <v>0</v>
      </c>
      <c r="K22" s="166">
        <v>0</v>
      </c>
    </row>
    <row r="23" spans="2:11">
      <c r="B23" s="27"/>
      <c r="C23" s="27" t="s">
        <v>10</v>
      </c>
      <c r="D23" s="166">
        <v>0</v>
      </c>
      <c r="E23" s="166">
        <v>0</v>
      </c>
      <c r="F23" s="166">
        <v>0</v>
      </c>
      <c r="G23" s="166">
        <v>0</v>
      </c>
      <c r="H23" s="166">
        <v>0</v>
      </c>
      <c r="I23" s="166">
        <v>0</v>
      </c>
      <c r="J23" s="166">
        <v>0</v>
      </c>
      <c r="K23" s="166">
        <v>0</v>
      </c>
    </row>
    <row r="24" spans="2:11" ht="15">
      <c r="B24" s="27"/>
      <c r="C24" s="23" t="s">
        <v>42</v>
      </c>
      <c r="D24" s="166">
        <v>0</v>
      </c>
      <c r="E24" s="166">
        <v>0</v>
      </c>
      <c r="F24" s="166">
        <v>0</v>
      </c>
      <c r="G24" s="166">
        <v>0</v>
      </c>
      <c r="H24" s="166">
        <v>0</v>
      </c>
      <c r="I24" s="166">
        <v>0</v>
      </c>
      <c r="J24" s="166">
        <v>0</v>
      </c>
      <c r="K24" s="166">
        <v>0</v>
      </c>
    </row>
    <row r="25" spans="2:11" ht="15">
      <c r="B25" s="21"/>
      <c r="C25" s="31" t="s">
        <v>430</v>
      </c>
      <c r="D25" s="166">
        <v>0</v>
      </c>
      <c r="E25" s="166">
        <v>0</v>
      </c>
      <c r="F25" s="166">
        <v>0</v>
      </c>
      <c r="G25" s="166">
        <v>0</v>
      </c>
      <c r="H25" s="166">
        <v>0</v>
      </c>
      <c r="I25" s="166">
        <v>0</v>
      </c>
      <c r="J25" s="166">
        <v>0</v>
      </c>
      <c r="K25" s="166">
        <v>0</v>
      </c>
    </row>
    <row r="26" spans="2:11">
      <c r="B26" s="21">
        <v>1</v>
      </c>
      <c r="C26" s="158">
        <v>0</v>
      </c>
      <c r="D26" s="166">
        <v>0</v>
      </c>
      <c r="E26" s="166">
        <v>0</v>
      </c>
      <c r="F26" s="166">
        <v>0</v>
      </c>
      <c r="G26" s="166">
        <v>0</v>
      </c>
      <c r="H26" s="166">
        <v>0</v>
      </c>
      <c r="I26" s="166">
        <v>0</v>
      </c>
      <c r="J26" s="166">
        <v>0</v>
      </c>
      <c r="K26" s="166">
        <v>0</v>
      </c>
    </row>
    <row r="27" spans="2:11">
      <c r="B27" s="21">
        <v>2</v>
      </c>
      <c r="C27" s="21"/>
      <c r="D27" s="166">
        <v>0</v>
      </c>
      <c r="E27" s="166">
        <v>0</v>
      </c>
      <c r="F27" s="166">
        <v>0</v>
      </c>
      <c r="G27" s="166">
        <v>0</v>
      </c>
      <c r="H27" s="166">
        <v>0</v>
      </c>
      <c r="I27" s="166">
        <v>0</v>
      </c>
      <c r="J27" s="166">
        <v>0</v>
      </c>
      <c r="K27" s="166">
        <v>0</v>
      </c>
    </row>
    <row r="28" spans="2:11">
      <c r="B28" s="21">
        <v>3</v>
      </c>
      <c r="C28" s="21"/>
      <c r="D28" s="166">
        <v>0</v>
      </c>
      <c r="E28" s="166">
        <v>0</v>
      </c>
      <c r="F28" s="166">
        <v>0</v>
      </c>
      <c r="G28" s="166">
        <v>0</v>
      </c>
      <c r="H28" s="166">
        <v>0</v>
      </c>
      <c r="I28" s="166">
        <v>0</v>
      </c>
      <c r="J28" s="166">
        <v>0</v>
      </c>
      <c r="K28" s="166">
        <v>0</v>
      </c>
    </row>
    <row r="29" spans="2:11">
      <c r="B29" s="27"/>
      <c r="C29" s="27" t="s">
        <v>10</v>
      </c>
      <c r="D29" s="166">
        <v>0</v>
      </c>
      <c r="E29" s="166">
        <v>0</v>
      </c>
      <c r="F29" s="166">
        <v>0</v>
      </c>
      <c r="G29" s="166">
        <v>0</v>
      </c>
      <c r="H29" s="166">
        <v>0</v>
      </c>
      <c r="I29" s="166">
        <v>0</v>
      </c>
      <c r="J29" s="166">
        <v>0</v>
      </c>
      <c r="K29" s="166">
        <v>0</v>
      </c>
    </row>
    <row r="30" spans="2:11" ht="15">
      <c r="B30" s="27"/>
      <c r="C30" s="23" t="s">
        <v>42</v>
      </c>
      <c r="D30" s="166">
        <v>0</v>
      </c>
      <c r="E30" s="166">
        <v>0</v>
      </c>
      <c r="F30" s="166">
        <v>0</v>
      </c>
      <c r="G30" s="166">
        <v>0</v>
      </c>
      <c r="H30" s="166">
        <v>0</v>
      </c>
      <c r="I30" s="166">
        <v>0</v>
      </c>
      <c r="J30" s="166">
        <v>0</v>
      </c>
      <c r="K30" s="166">
        <v>0</v>
      </c>
    </row>
    <row r="31" spans="2:11" ht="15">
      <c r="B31" s="21"/>
      <c r="C31" s="31" t="s">
        <v>431</v>
      </c>
      <c r="D31" s="166">
        <v>0</v>
      </c>
      <c r="E31" s="166">
        <v>0</v>
      </c>
      <c r="F31" s="166">
        <v>0</v>
      </c>
      <c r="G31" s="166">
        <v>0</v>
      </c>
      <c r="H31" s="166">
        <v>0</v>
      </c>
      <c r="I31" s="166">
        <v>0</v>
      </c>
      <c r="J31" s="166">
        <v>0</v>
      </c>
      <c r="K31" s="166">
        <v>0</v>
      </c>
    </row>
    <row r="32" spans="2:11">
      <c r="B32" s="21">
        <v>1</v>
      </c>
      <c r="C32" s="158">
        <v>0</v>
      </c>
      <c r="D32" s="166">
        <v>0</v>
      </c>
      <c r="E32" s="166">
        <v>0</v>
      </c>
      <c r="F32" s="166">
        <v>0</v>
      </c>
      <c r="G32" s="166">
        <v>0</v>
      </c>
      <c r="H32" s="166">
        <v>0</v>
      </c>
      <c r="I32" s="166">
        <v>0</v>
      </c>
      <c r="J32" s="166">
        <v>0</v>
      </c>
      <c r="K32" s="166">
        <v>0</v>
      </c>
    </row>
    <row r="33" spans="2:11">
      <c r="B33" s="21">
        <v>2</v>
      </c>
      <c r="C33" s="21"/>
      <c r="D33" s="166">
        <v>0</v>
      </c>
      <c r="E33" s="166">
        <v>0</v>
      </c>
      <c r="F33" s="166">
        <v>0</v>
      </c>
      <c r="G33" s="166">
        <v>0</v>
      </c>
      <c r="H33" s="166">
        <v>0</v>
      </c>
      <c r="I33" s="166">
        <v>0</v>
      </c>
      <c r="J33" s="166">
        <v>0</v>
      </c>
      <c r="K33" s="166">
        <v>0</v>
      </c>
    </row>
    <row r="34" spans="2:11">
      <c r="B34" s="21">
        <v>3</v>
      </c>
      <c r="C34" s="21"/>
      <c r="D34" s="166">
        <v>0</v>
      </c>
      <c r="E34" s="166">
        <v>0</v>
      </c>
      <c r="F34" s="166">
        <v>0</v>
      </c>
      <c r="G34" s="166">
        <v>0</v>
      </c>
      <c r="H34" s="166">
        <v>0</v>
      </c>
      <c r="I34" s="166">
        <v>0</v>
      </c>
      <c r="J34" s="166">
        <v>0</v>
      </c>
      <c r="K34" s="166">
        <v>0</v>
      </c>
    </row>
    <row r="35" spans="2:11">
      <c r="B35" s="27"/>
      <c r="C35" s="27" t="s">
        <v>10</v>
      </c>
      <c r="D35" s="166">
        <v>0</v>
      </c>
      <c r="E35" s="166">
        <v>0</v>
      </c>
      <c r="F35" s="166">
        <v>0</v>
      </c>
      <c r="G35" s="166">
        <v>0</v>
      </c>
      <c r="H35" s="166">
        <v>0</v>
      </c>
      <c r="I35" s="166">
        <v>0</v>
      </c>
      <c r="J35" s="166">
        <v>0</v>
      </c>
      <c r="K35" s="166">
        <v>0</v>
      </c>
    </row>
    <row r="36" spans="2:11" ht="15">
      <c r="B36" s="27"/>
      <c r="C36" s="23" t="s">
        <v>42</v>
      </c>
      <c r="D36" s="166">
        <v>0</v>
      </c>
      <c r="E36" s="166">
        <v>0</v>
      </c>
      <c r="F36" s="166">
        <v>0</v>
      </c>
      <c r="G36" s="166">
        <v>0</v>
      </c>
      <c r="H36" s="166">
        <v>0</v>
      </c>
      <c r="I36" s="166">
        <v>0</v>
      </c>
      <c r="J36" s="166">
        <v>0</v>
      </c>
      <c r="K36" s="166">
        <v>0</v>
      </c>
    </row>
    <row r="37" spans="2:11" ht="15">
      <c r="B37" s="21"/>
      <c r="C37" s="31" t="s">
        <v>432</v>
      </c>
      <c r="D37" s="166">
        <v>0</v>
      </c>
      <c r="E37" s="166">
        <v>0</v>
      </c>
      <c r="F37" s="166">
        <v>0</v>
      </c>
      <c r="G37" s="166">
        <v>0</v>
      </c>
      <c r="H37" s="166">
        <v>0</v>
      </c>
      <c r="I37" s="166">
        <v>0</v>
      </c>
      <c r="J37" s="166">
        <v>0</v>
      </c>
      <c r="K37" s="166">
        <v>0</v>
      </c>
    </row>
    <row r="38" spans="2:11">
      <c r="B38" s="21">
        <v>1</v>
      </c>
      <c r="C38" s="21"/>
      <c r="D38" s="166">
        <v>0</v>
      </c>
      <c r="E38" s="166">
        <v>0</v>
      </c>
      <c r="F38" s="166">
        <v>0</v>
      </c>
      <c r="G38" s="166">
        <v>0</v>
      </c>
      <c r="H38" s="166">
        <v>0</v>
      </c>
      <c r="I38" s="166">
        <v>0</v>
      </c>
      <c r="J38" s="166">
        <v>0</v>
      </c>
      <c r="K38" s="166">
        <v>0</v>
      </c>
    </row>
    <row r="39" spans="2:11">
      <c r="B39" s="21">
        <v>2</v>
      </c>
      <c r="C39" s="21"/>
      <c r="D39" s="166">
        <v>0</v>
      </c>
      <c r="E39" s="166">
        <v>0</v>
      </c>
      <c r="F39" s="166">
        <v>0</v>
      </c>
      <c r="G39" s="166">
        <v>0</v>
      </c>
      <c r="H39" s="166">
        <v>0</v>
      </c>
      <c r="I39" s="166">
        <v>0</v>
      </c>
      <c r="J39" s="166">
        <v>0</v>
      </c>
      <c r="K39" s="166">
        <v>0</v>
      </c>
    </row>
    <row r="40" spans="2:11">
      <c r="B40" s="21">
        <v>3</v>
      </c>
      <c r="C40" s="21"/>
      <c r="D40" s="166">
        <v>0</v>
      </c>
      <c r="E40" s="166">
        <v>0</v>
      </c>
      <c r="F40" s="166">
        <v>0</v>
      </c>
      <c r="G40" s="166">
        <v>0</v>
      </c>
      <c r="H40" s="166">
        <v>0</v>
      </c>
      <c r="I40" s="166">
        <v>0</v>
      </c>
      <c r="J40" s="166">
        <v>0</v>
      </c>
      <c r="K40" s="166">
        <v>0</v>
      </c>
    </row>
    <row r="41" spans="2:11">
      <c r="B41" s="27"/>
      <c r="C41" s="27" t="s">
        <v>10</v>
      </c>
      <c r="D41" s="166">
        <v>0</v>
      </c>
      <c r="E41" s="166">
        <v>0</v>
      </c>
      <c r="F41" s="166">
        <v>0</v>
      </c>
      <c r="G41" s="166">
        <v>0</v>
      </c>
      <c r="H41" s="166">
        <v>0</v>
      </c>
      <c r="I41" s="166">
        <v>0</v>
      </c>
      <c r="J41" s="166">
        <v>0</v>
      </c>
      <c r="K41" s="166">
        <v>0</v>
      </c>
    </row>
    <row r="42" spans="2:11" ht="15">
      <c r="B42" s="27"/>
      <c r="C42" s="23" t="s">
        <v>42</v>
      </c>
      <c r="D42" s="166">
        <v>0</v>
      </c>
      <c r="E42" s="166">
        <v>0</v>
      </c>
      <c r="F42" s="166">
        <v>0</v>
      </c>
      <c r="G42" s="166">
        <v>0</v>
      </c>
      <c r="H42" s="166">
        <v>0</v>
      </c>
      <c r="I42" s="166">
        <v>0</v>
      </c>
      <c r="J42" s="166">
        <v>0</v>
      </c>
      <c r="K42" s="166">
        <v>0</v>
      </c>
    </row>
    <row r="43" spans="2:11" ht="15">
      <c r="B43" s="21"/>
      <c r="C43" s="31" t="s">
        <v>433</v>
      </c>
      <c r="D43" s="166">
        <v>0</v>
      </c>
      <c r="E43" s="166">
        <v>0</v>
      </c>
      <c r="F43" s="166">
        <v>0</v>
      </c>
      <c r="G43" s="166">
        <v>0</v>
      </c>
      <c r="H43" s="166">
        <v>0</v>
      </c>
      <c r="I43" s="166">
        <v>0</v>
      </c>
      <c r="J43" s="166">
        <v>0</v>
      </c>
      <c r="K43" s="166">
        <v>0</v>
      </c>
    </row>
    <row r="44" spans="2:11">
      <c r="B44" s="21">
        <v>1</v>
      </c>
      <c r="C44" s="21"/>
      <c r="D44" s="166">
        <v>0</v>
      </c>
      <c r="E44" s="166">
        <v>0</v>
      </c>
      <c r="F44" s="166">
        <v>0</v>
      </c>
      <c r="G44" s="166">
        <v>0</v>
      </c>
      <c r="H44" s="166">
        <v>0</v>
      </c>
      <c r="I44" s="166">
        <v>0</v>
      </c>
      <c r="J44" s="166">
        <v>0</v>
      </c>
      <c r="K44" s="166">
        <v>0</v>
      </c>
    </row>
    <row r="45" spans="2:11">
      <c r="B45" s="21">
        <v>2</v>
      </c>
      <c r="C45" s="21"/>
      <c r="D45" s="166">
        <v>0</v>
      </c>
      <c r="E45" s="166">
        <v>0</v>
      </c>
      <c r="F45" s="166">
        <v>0</v>
      </c>
      <c r="G45" s="166">
        <v>0</v>
      </c>
      <c r="H45" s="166">
        <v>0</v>
      </c>
      <c r="I45" s="166">
        <v>0</v>
      </c>
      <c r="J45" s="166">
        <v>0</v>
      </c>
      <c r="K45" s="166">
        <v>0</v>
      </c>
    </row>
    <row r="46" spans="2:11">
      <c r="B46" s="21">
        <v>3</v>
      </c>
      <c r="C46" s="21"/>
      <c r="D46" s="166">
        <v>0</v>
      </c>
      <c r="E46" s="166">
        <v>0</v>
      </c>
      <c r="F46" s="166">
        <v>0</v>
      </c>
      <c r="G46" s="166">
        <v>0</v>
      </c>
      <c r="H46" s="166">
        <v>0</v>
      </c>
      <c r="I46" s="166">
        <v>0</v>
      </c>
      <c r="J46" s="166">
        <v>0</v>
      </c>
      <c r="K46" s="166">
        <v>0</v>
      </c>
    </row>
    <row r="47" spans="2:11">
      <c r="B47" s="27"/>
      <c r="C47" s="27" t="s">
        <v>10</v>
      </c>
      <c r="D47" s="166">
        <v>0</v>
      </c>
      <c r="E47" s="166">
        <v>0</v>
      </c>
      <c r="F47" s="166">
        <v>0</v>
      </c>
      <c r="G47" s="166">
        <v>0</v>
      </c>
      <c r="H47" s="166">
        <v>0</v>
      </c>
      <c r="I47" s="166">
        <v>0</v>
      </c>
      <c r="J47" s="166">
        <v>0</v>
      </c>
      <c r="K47" s="166">
        <v>0</v>
      </c>
    </row>
    <row r="48" spans="2:11" ht="15">
      <c r="B48" s="27"/>
      <c r="C48" s="23" t="s">
        <v>42</v>
      </c>
      <c r="D48" s="166">
        <v>0</v>
      </c>
      <c r="E48" s="166">
        <v>0</v>
      </c>
      <c r="F48" s="166">
        <v>0</v>
      </c>
      <c r="G48" s="166">
        <v>0</v>
      </c>
      <c r="H48" s="166">
        <v>0</v>
      </c>
      <c r="I48" s="166">
        <v>0</v>
      </c>
      <c r="J48" s="166">
        <v>0</v>
      </c>
      <c r="K48" s="166">
        <v>0</v>
      </c>
    </row>
    <row r="49" spans="2:3">
      <c r="B49" s="49" t="s">
        <v>153</v>
      </c>
      <c r="C49" s="42" t="s">
        <v>154</v>
      </c>
    </row>
  </sheetData>
  <pageMargins left="1.0236220472440944" right="0.23622047244094491" top="0.98425196850393704" bottom="0.35433070866141736" header="0.23622047244094491" footer="0.23622047244094491"/>
  <pageSetup paperSize="9" scale="68" orientation="landscape" r:id="rId1"/>
  <headerFooter alignWithMargins="0">
    <oddHeader>&amp;F</oddHeader>
  </headerFooter>
</worksheet>
</file>

<file path=xl/worksheets/sheet8.xml><?xml version="1.0" encoding="utf-8"?>
<worksheet xmlns="http://schemas.openxmlformats.org/spreadsheetml/2006/main" xmlns:r="http://schemas.openxmlformats.org/officeDocument/2006/relationships">
  <sheetPr>
    <pageSetUpPr fitToPage="1"/>
  </sheetPr>
  <dimension ref="B2:L21"/>
  <sheetViews>
    <sheetView showGridLines="0" view="pageBreakPreview" zoomScaleNormal="80" zoomScaleSheetLayoutView="100" workbookViewId="0">
      <selection activeCell="F9" sqref="F9"/>
    </sheetView>
  </sheetViews>
  <sheetFormatPr defaultRowHeight="14.25"/>
  <cols>
    <col min="1" max="1" width="9.140625" style="4"/>
    <col min="2" max="2" width="7" style="4" customWidth="1"/>
    <col min="3" max="3" width="23.7109375" style="4" customWidth="1"/>
    <col min="4" max="4" width="8.5703125" style="4" customWidth="1"/>
    <col min="5" max="5" width="9.140625" style="4" customWidth="1"/>
    <col min="6" max="7" width="11" style="4" customWidth="1"/>
    <col min="8" max="12" width="10.85546875" style="4" customWidth="1"/>
    <col min="13" max="16384" width="9.140625" style="4"/>
  </cols>
  <sheetData>
    <row r="2" spans="2:12" ht="15">
      <c r="G2" s="147" t="s">
        <v>434</v>
      </c>
    </row>
    <row r="3" spans="2:12" ht="15">
      <c r="G3" s="147" t="s">
        <v>435</v>
      </c>
    </row>
    <row r="4" spans="2:12" ht="15">
      <c r="G4" s="35" t="s">
        <v>268</v>
      </c>
    </row>
    <row r="5" spans="2:12" ht="15">
      <c r="L5" s="25" t="s">
        <v>5</v>
      </c>
    </row>
    <row r="6" spans="2:12" ht="15" customHeight="1">
      <c r="B6" s="220" t="s">
        <v>88</v>
      </c>
      <c r="C6" s="233" t="s">
        <v>18</v>
      </c>
      <c r="D6" s="220" t="s">
        <v>436</v>
      </c>
      <c r="E6" s="234" t="s">
        <v>427</v>
      </c>
      <c r="F6" s="235"/>
      <c r="G6" s="236"/>
      <c r="H6" s="220" t="s">
        <v>130</v>
      </c>
      <c r="I6" s="220"/>
      <c r="J6" s="220"/>
      <c r="K6" s="220"/>
      <c r="L6" s="220"/>
    </row>
    <row r="7" spans="2:12" ht="15">
      <c r="B7" s="220"/>
      <c r="C7" s="233"/>
      <c r="D7" s="220"/>
      <c r="E7" s="19" t="s">
        <v>135</v>
      </c>
      <c r="F7" s="19" t="s">
        <v>136</v>
      </c>
      <c r="G7" s="19" t="s">
        <v>139</v>
      </c>
      <c r="H7" s="146" t="s">
        <v>429</v>
      </c>
      <c r="I7" s="146" t="s">
        <v>430</v>
      </c>
      <c r="J7" s="146" t="s">
        <v>431</v>
      </c>
      <c r="K7" s="146" t="s">
        <v>432</v>
      </c>
      <c r="L7" s="146" t="s">
        <v>433</v>
      </c>
    </row>
    <row r="8" spans="2:12" ht="15">
      <c r="B8" s="220"/>
      <c r="C8" s="233"/>
      <c r="D8" s="23" t="s">
        <v>4</v>
      </c>
      <c r="E8" s="19" t="s">
        <v>4</v>
      </c>
      <c r="F8" s="19" t="s">
        <v>6</v>
      </c>
      <c r="G8" s="19" t="s">
        <v>6</v>
      </c>
      <c r="H8" s="19" t="s">
        <v>9</v>
      </c>
      <c r="I8" s="19" t="s">
        <v>9</v>
      </c>
      <c r="J8" s="19" t="s">
        <v>9</v>
      </c>
      <c r="K8" s="19" t="s">
        <v>9</v>
      </c>
      <c r="L8" s="19" t="s">
        <v>9</v>
      </c>
    </row>
    <row r="9" spans="2:12">
      <c r="B9" s="21">
        <v>1</v>
      </c>
      <c r="C9" s="27" t="s">
        <v>187</v>
      </c>
      <c r="D9" s="166">
        <v>0</v>
      </c>
      <c r="E9" s="166">
        <v>0</v>
      </c>
      <c r="F9" s="166">
        <f>+'F2'!I12</f>
        <v>3.8471921999999998</v>
      </c>
      <c r="G9" s="166">
        <f>+'F2'!J12</f>
        <v>3.8471921999999998</v>
      </c>
      <c r="H9" s="166">
        <f>+'F2'!K12</f>
        <v>0</v>
      </c>
      <c r="I9" s="166">
        <f>+'F2'!L12</f>
        <v>0</v>
      </c>
      <c r="J9" s="166">
        <f>+'F2'!M12</f>
        <v>0</v>
      </c>
      <c r="K9" s="166">
        <f>+'F2'!N12</f>
        <v>0</v>
      </c>
      <c r="L9" s="166">
        <f>+'F2'!O12</f>
        <v>0</v>
      </c>
    </row>
    <row r="10" spans="2:12">
      <c r="B10" s="27"/>
      <c r="C10" s="27"/>
      <c r="D10" s="166">
        <v>0</v>
      </c>
      <c r="E10" s="166">
        <v>0</v>
      </c>
      <c r="F10" s="166">
        <v>0</v>
      </c>
      <c r="G10" s="166">
        <v>0</v>
      </c>
      <c r="H10" s="166">
        <v>0</v>
      </c>
      <c r="I10" s="166">
        <v>0</v>
      </c>
      <c r="J10" s="166">
        <v>0</v>
      </c>
      <c r="K10" s="166">
        <v>0</v>
      </c>
      <c r="L10" s="166">
        <v>0</v>
      </c>
    </row>
    <row r="11" spans="2:12" ht="15">
      <c r="B11" s="21">
        <v>2</v>
      </c>
      <c r="C11" s="38" t="s">
        <v>81</v>
      </c>
      <c r="D11" s="166">
        <v>0</v>
      </c>
      <c r="E11" s="166">
        <v>0</v>
      </c>
      <c r="F11" s="166">
        <v>0</v>
      </c>
      <c r="G11" s="166">
        <v>0</v>
      </c>
      <c r="H11" s="166">
        <v>0</v>
      </c>
      <c r="I11" s="166">
        <v>0</v>
      </c>
      <c r="J11" s="166">
        <v>0</v>
      </c>
      <c r="K11" s="166">
        <v>0</v>
      </c>
      <c r="L11" s="166">
        <v>0</v>
      </c>
    </row>
    <row r="12" spans="2:12">
      <c r="B12" s="27"/>
      <c r="C12" s="27" t="s">
        <v>87</v>
      </c>
      <c r="D12" s="166">
        <v>0</v>
      </c>
      <c r="E12" s="166">
        <v>0</v>
      </c>
      <c r="F12" s="166">
        <v>0</v>
      </c>
      <c r="G12" s="166">
        <v>0</v>
      </c>
      <c r="H12" s="166">
        <v>0</v>
      </c>
      <c r="I12" s="166">
        <v>0</v>
      </c>
      <c r="J12" s="166">
        <v>0</v>
      </c>
      <c r="K12" s="166">
        <v>0</v>
      </c>
      <c r="L12" s="166">
        <v>0</v>
      </c>
    </row>
    <row r="13" spans="2:12">
      <c r="B13" s="27"/>
      <c r="C13" s="27" t="s">
        <v>86</v>
      </c>
      <c r="D13" s="166">
        <v>0</v>
      </c>
      <c r="E13" s="166">
        <v>0</v>
      </c>
      <c r="F13" s="166">
        <v>0</v>
      </c>
      <c r="G13" s="166">
        <v>0</v>
      </c>
      <c r="H13" s="166">
        <v>0</v>
      </c>
      <c r="I13" s="166">
        <v>0</v>
      </c>
      <c r="J13" s="166">
        <v>0</v>
      </c>
      <c r="K13" s="166">
        <v>0</v>
      </c>
      <c r="L13" s="166">
        <v>0</v>
      </c>
    </row>
    <row r="14" spans="2:12">
      <c r="B14" s="27"/>
      <c r="C14" s="27" t="s">
        <v>10</v>
      </c>
      <c r="D14" s="166">
        <v>0</v>
      </c>
      <c r="E14" s="166">
        <v>0</v>
      </c>
      <c r="F14" s="166">
        <v>0</v>
      </c>
      <c r="G14" s="166">
        <v>0</v>
      </c>
      <c r="H14" s="166">
        <v>0</v>
      </c>
      <c r="I14" s="166">
        <v>0</v>
      </c>
      <c r="J14" s="166">
        <v>0</v>
      </c>
      <c r="K14" s="166">
        <v>0</v>
      </c>
      <c r="L14" s="166">
        <v>0</v>
      </c>
    </row>
    <row r="15" spans="2:12" ht="15">
      <c r="B15" s="27"/>
      <c r="C15" s="38" t="s">
        <v>67</v>
      </c>
      <c r="D15" s="166">
        <v>0</v>
      </c>
      <c r="E15" s="166">
        <v>0</v>
      </c>
      <c r="F15" s="166">
        <v>0</v>
      </c>
      <c r="G15" s="166">
        <v>0</v>
      </c>
      <c r="H15" s="166">
        <v>0</v>
      </c>
      <c r="I15" s="166">
        <v>0</v>
      </c>
      <c r="J15" s="166">
        <v>0</v>
      </c>
      <c r="K15" s="166">
        <v>0</v>
      </c>
      <c r="L15" s="166">
        <v>0</v>
      </c>
    </row>
    <row r="16" spans="2:12">
      <c r="B16" s="27"/>
      <c r="C16" s="27"/>
      <c r="D16" s="166">
        <v>0</v>
      </c>
      <c r="E16" s="166">
        <v>0</v>
      </c>
      <c r="F16" s="166">
        <v>0</v>
      </c>
      <c r="G16" s="166">
        <v>0</v>
      </c>
      <c r="H16" s="166">
        <v>0</v>
      </c>
      <c r="I16" s="166">
        <v>0</v>
      </c>
      <c r="J16" s="166">
        <v>0</v>
      </c>
      <c r="K16" s="166">
        <v>0</v>
      </c>
      <c r="L16" s="166">
        <v>0</v>
      </c>
    </row>
    <row r="17" spans="2:12">
      <c r="B17" s="21">
        <v>3</v>
      </c>
      <c r="C17" s="27" t="s">
        <v>1</v>
      </c>
      <c r="D17" s="166">
        <v>0</v>
      </c>
      <c r="E17" s="166">
        <v>0</v>
      </c>
      <c r="F17" s="166">
        <v>0</v>
      </c>
      <c r="G17" s="166">
        <v>0</v>
      </c>
      <c r="H17" s="166">
        <v>0</v>
      </c>
      <c r="I17" s="166">
        <v>0</v>
      </c>
      <c r="J17" s="166">
        <v>0</v>
      </c>
      <c r="K17" s="166">
        <v>0</v>
      </c>
      <c r="L17" s="166">
        <v>0</v>
      </c>
    </row>
    <row r="18" spans="2:12">
      <c r="B18" s="21">
        <v>4</v>
      </c>
      <c r="C18" s="27" t="s">
        <v>82</v>
      </c>
      <c r="D18" s="166">
        <v>0</v>
      </c>
      <c r="E18" s="166">
        <v>0</v>
      </c>
      <c r="F18" s="166">
        <f t="shared" ref="F18:L18" si="0">+F9</f>
        <v>3.8471921999999998</v>
      </c>
      <c r="G18" s="166">
        <f t="shared" si="0"/>
        <v>3.8471921999999998</v>
      </c>
      <c r="H18" s="166">
        <f t="shared" si="0"/>
        <v>0</v>
      </c>
      <c r="I18" s="166">
        <f t="shared" si="0"/>
        <v>0</v>
      </c>
      <c r="J18" s="166">
        <f t="shared" si="0"/>
        <v>0</v>
      </c>
      <c r="K18" s="166">
        <f t="shared" si="0"/>
        <v>0</v>
      </c>
      <c r="L18" s="166">
        <f t="shared" si="0"/>
        <v>0</v>
      </c>
    </row>
    <row r="19" spans="2:12">
      <c r="B19" s="21">
        <v>5</v>
      </c>
      <c r="C19" s="27" t="s">
        <v>188</v>
      </c>
      <c r="D19" s="166">
        <v>0</v>
      </c>
      <c r="E19" s="166">
        <v>0</v>
      </c>
      <c r="F19" s="166">
        <v>0</v>
      </c>
      <c r="G19" s="166">
        <v>0</v>
      </c>
      <c r="H19" s="166">
        <v>0</v>
      </c>
      <c r="I19" s="166">
        <v>0</v>
      </c>
      <c r="J19" s="166">
        <v>0</v>
      </c>
      <c r="K19" s="166">
        <v>0</v>
      </c>
      <c r="L19" s="166">
        <v>0</v>
      </c>
    </row>
    <row r="20" spans="2:12">
      <c r="B20" s="27"/>
      <c r="C20" s="27"/>
      <c r="D20" s="166"/>
      <c r="E20" s="166"/>
      <c r="F20" s="166"/>
      <c r="G20" s="166"/>
      <c r="H20" s="166"/>
      <c r="I20" s="166"/>
      <c r="J20" s="166"/>
      <c r="K20" s="166"/>
      <c r="L20" s="166"/>
    </row>
    <row r="21" spans="2:12" s="32" customFormat="1" ht="15">
      <c r="B21" s="156">
        <v>6</v>
      </c>
      <c r="C21" s="38" t="s">
        <v>189</v>
      </c>
      <c r="D21" s="184">
        <f t="shared" ref="D21:L21" si="1">+D15+D17+D18+D19</f>
        <v>0</v>
      </c>
      <c r="E21" s="184">
        <f t="shared" si="1"/>
        <v>0</v>
      </c>
      <c r="F21" s="184">
        <f t="shared" si="1"/>
        <v>3.8471921999999998</v>
      </c>
      <c r="G21" s="184">
        <f t="shared" si="1"/>
        <v>3.8471921999999998</v>
      </c>
      <c r="H21" s="184">
        <f t="shared" si="1"/>
        <v>0</v>
      </c>
      <c r="I21" s="184">
        <f t="shared" si="1"/>
        <v>0</v>
      </c>
      <c r="J21" s="184">
        <f t="shared" si="1"/>
        <v>0</v>
      </c>
      <c r="K21" s="184">
        <f t="shared" si="1"/>
        <v>0</v>
      </c>
      <c r="L21" s="184">
        <f t="shared" si="1"/>
        <v>0</v>
      </c>
    </row>
  </sheetData>
  <mergeCells count="5">
    <mergeCell ref="B6:B8"/>
    <mergeCell ref="C6:C8"/>
    <mergeCell ref="D6:D7"/>
    <mergeCell ref="E6:G6"/>
    <mergeCell ref="H6:L6"/>
  </mergeCells>
  <pageMargins left="0.70866141732283472" right="0.70866141732283472" top="0.74803149606299213" bottom="0.74803149606299213"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sheetPr>
    <pageSetUpPr fitToPage="1"/>
  </sheetPr>
  <dimension ref="B1:S67"/>
  <sheetViews>
    <sheetView showGridLines="0" view="pageBreakPreview" topLeftCell="A10" zoomScaleNormal="90" zoomScaleSheetLayoutView="100" workbookViewId="0">
      <selection activeCell="K79" sqref="K79"/>
    </sheetView>
  </sheetViews>
  <sheetFormatPr defaultColWidth="9.140625" defaultRowHeight="14.25"/>
  <cols>
    <col min="1" max="1" width="4.140625" style="4" customWidth="1"/>
    <col min="2" max="2" width="6.42578125" style="4" customWidth="1"/>
    <col min="3" max="3" width="14.7109375" style="4" customWidth="1"/>
    <col min="4" max="4" width="10.140625" style="4" customWidth="1"/>
    <col min="5" max="5" width="21.5703125" style="4" customWidth="1"/>
    <col min="6" max="6" width="13.85546875" style="4" customWidth="1"/>
    <col min="7" max="7" width="11.42578125" style="4" customWidth="1"/>
    <col min="8" max="8" width="12.28515625" style="4" customWidth="1"/>
    <col min="9" max="9" width="11.85546875" style="4" customWidth="1"/>
    <col min="10" max="10" width="13.85546875" style="4" customWidth="1"/>
    <col min="11" max="12" width="11.42578125" style="4" customWidth="1"/>
    <col min="13" max="13" width="15.28515625" style="4" customWidth="1"/>
    <col min="14" max="14" width="13.85546875" style="4" customWidth="1"/>
    <col min="15" max="15" width="11.85546875" style="4" customWidth="1"/>
    <col min="16" max="16" width="13.85546875" style="4" bestFit="1" customWidth="1"/>
    <col min="17" max="21" width="11.85546875" style="4" bestFit="1" customWidth="1"/>
    <col min="22" max="22" width="11.7109375" style="4" bestFit="1" customWidth="1"/>
    <col min="23" max="16384" width="9.140625" style="4"/>
  </cols>
  <sheetData>
    <row r="1" spans="2:16" ht="15">
      <c r="B1" s="24"/>
    </row>
    <row r="2" spans="2:16" ht="15">
      <c r="H2" s="147" t="s">
        <v>434</v>
      </c>
      <c r="I2" s="33"/>
    </row>
    <row r="3" spans="2:16" ht="15">
      <c r="H3" s="147" t="s">
        <v>435</v>
      </c>
      <c r="I3" s="33"/>
    </row>
    <row r="4" spans="2:16" ht="15">
      <c r="H4" s="35" t="s">
        <v>269</v>
      </c>
      <c r="I4" s="35"/>
    </row>
    <row r="5" spans="2:16" ht="15.75" thickBot="1">
      <c r="K5" s="35"/>
      <c r="O5" s="32" t="s">
        <v>5</v>
      </c>
    </row>
    <row r="6" spans="2:16" ht="15">
      <c r="B6" s="237" t="s">
        <v>436</v>
      </c>
      <c r="C6" s="238"/>
      <c r="D6" s="238"/>
      <c r="E6" s="238"/>
      <c r="F6" s="238"/>
      <c r="G6" s="238"/>
      <c r="H6" s="238"/>
      <c r="I6" s="238"/>
      <c r="J6" s="238"/>
      <c r="K6" s="238"/>
      <c r="L6" s="238"/>
      <c r="M6" s="238"/>
      <c r="N6" s="238"/>
      <c r="O6" s="239"/>
    </row>
    <row r="7" spans="2:16" ht="14.25" customHeight="1">
      <c r="B7" s="240" t="s">
        <v>3</v>
      </c>
      <c r="C7" s="242" t="s">
        <v>171</v>
      </c>
      <c r="D7" s="244" t="s">
        <v>158</v>
      </c>
      <c r="E7" s="244" t="s">
        <v>159</v>
      </c>
      <c r="F7" s="244" t="s">
        <v>160</v>
      </c>
      <c r="G7" s="244"/>
      <c r="H7" s="244"/>
      <c r="I7" s="244"/>
      <c r="J7" s="244" t="s">
        <v>161</v>
      </c>
      <c r="K7" s="244"/>
      <c r="L7" s="244"/>
      <c r="M7" s="244"/>
      <c r="N7" s="244" t="s">
        <v>162</v>
      </c>
      <c r="O7" s="246"/>
    </row>
    <row r="8" spans="2:16" ht="60.75" thickBot="1">
      <c r="B8" s="241"/>
      <c r="C8" s="243"/>
      <c r="D8" s="245"/>
      <c r="E8" s="245"/>
      <c r="F8" s="109" t="s">
        <v>163</v>
      </c>
      <c r="G8" s="109" t="s">
        <v>41</v>
      </c>
      <c r="H8" s="109" t="s">
        <v>164</v>
      </c>
      <c r="I8" s="109" t="s">
        <v>165</v>
      </c>
      <c r="J8" s="109" t="s">
        <v>166</v>
      </c>
      <c r="K8" s="109" t="s">
        <v>41</v>
      </c>
      <c r="L8" s="109" t="s">
        <v>167</v>
      </c>
      <c r="M8" s="109" t="s">
        <v>168</v>
      </c>
      <c r="N8" s="109" t="s">
        <v>163</v>
      </c>
      <c r="O8" s="110" t="s">
        <v>165</v>
      </c>
    </row>
    <row r="9" spans="2:16" ht="15">
      <c r="B9" s="111">
        <v>1</v>
      </c>
      <c r="C9" s="112" t="s">
        <v>122</v>
      </c>
      <c r="D9" s="113"/>
      <c r="E9" s="114"/>
      <c r="F9" s="176">
        <v>132.66</v>
      </c>
      <c r="G9" s="177">
        <v>0</v>
      </c>
      <c r="H9" s="176">
        <v>0</v>
      </c>
      <c r="I9" s="176">
        <f t="shared" ref="I9:I11" si="0">+F9+G9-H9</f>
        <v>132.66</v>
      </c>
      <c r="J9" s="176">
        <f>21.21-4.4</f>
        <v>16.810000000000002</v>
      </c>
      <c r="K9" s="176">
        <f>7.98*(132.66/151.68)</f>
        <v>6.9793433544303793</v>
      </c>
      <c r="L9" s="176">
        <v>0</v>
      </c>
      <c r="M9" s="211">
        <f>+J9+K9-L9</f>
        <v>23.789343354430383</v>
      </c>
      <c r="N9" s="211">
        <f>+F9-J9</f>
        <v>115.85</v>
      </c>
      <c r="O9" s="213">
        <f>+I9-M9</f>
        <v>108.87065664556961</v>
      </c>
      <c r="P9" s="183"/>
    </row>
    <row r="10" spans="2:16" ht="15">
      <c r="B10" s="115">
        <v>2</v>
      </c>
      <c r="C10" s="116" t="s">
        <v>447</v>
      </c>
      <c r="D10" s="117"/>
      <c r="E10" s="51"/>
      <c r="F10" s="179">
        <v>19.02</v>
      </c>
      <c r="G10" s="158">
        <v>0</v>
      </c>
      <c r="H10" s="179">
        <v>0</v>
      </c>
      <c r="I10" s="179">
        <f t="shared" si="0"/>
        <v>19.02</v>
      </c>
      <c r="J10" s="179">
        <v>4.4000000000000004</v>
      </c>
      <c r="K10" s="179">
        <f>7.98*(19.02/151.68)</f>
        <v>1.0006566455696204</v>
      </c>
      <c r="L10" s="179">
        <v>0</v>
      </c>
      <c r="M10" s="179">
        <f>+J10+K10-L10</f>
        <v>5.4006566455696206</v>
      </c>
      <c r="N10" s="179">
        <f>+F10-J10</f>
        <v>14.62</v>
      </c>
      <c r="O10" s="179">
        <f>+I10-M10</f>
        <v>13.619343354430379</v>
      </c>
    </row>
    <row r="11" spans="2:16" ht="15">
      <c r="B11" s="115">
        <v>3</v>
      </c>
      <c r="C11" s="118" t="s">
        <v>170</v>
      </c>
      <c r="D11" s="117"/>
      <c r="E11" s="51"/>
      <c r="F11" s="179">
        <v>0</v>
      </c>
      <c r="G11" s="158">
        <v>0</v>
      </c>
      <c r="H11" s="179">
        <v>0</v>
      </c>
      <c r="I11" s="179">
        <f t="shared" si="0"/>
        <v>0</v>
      </c>
      <c r="J11" s="179">
        <v>0</v>
      </c>
      <c r="K11" s="179">
        <v>0</v>
      </c>
      <c r="L11" s="179">
        <v>0</v>
      </c>
      <c r="M11" s="179">
        <v>0</v>
      </c>
      <c r="N11" s="179">
        <v>0</v>
      </c>
      <c r="O11" s="180">
        <v>0</v>
      </c>
    </row>
    <row r="12" spans="2:16" ht="15">
      <c r="B12" s="115"/>
      <c r="C12" s="118" t="s">
        <v>10</v>
      </c>
      <c r="D12" s="117"/>
      <c r="E12" s="52"/>
      <c r="F12" s="179">
        <v>0</v>
      </c>
      <c r="G12" s="158">
        <v>0</v>
      </c>
      <c r="H12" s="179">
        <v>0</v>
      </c>
      <c r="I12" s="179">
        <v>0</v>
      </c>
      <c r="J12" s="179">
        <v>0</v>
      </c>
      <c r="K12" s="179">
        <v>0</v>
      </c>
      <c r="L12" s="179">
        <v>0</v>
      </c>
      <c r="M12" s="179">
        <v>0</v>
      </c>
      <c r="N12" s="179">
        <v>0</v>
      </c>
      <c r="O12" s="180">
        <v>0</v>
      </c>
    </row>
    <row r="13" spans="2:16" ht="15.75" thickBot="1">
      <c r="B13" s="119"/>
      <c r="C13" s="120" t="s">
        <v>42</v>
      </c>
      <c r="D13" s="120"/>
      <c r="E13" s="121"/>
      <c r="F13" s="181">
        <f t="shared" ref="F13:O13" si="1">+SUM(F9:F12)</f>
        <v>151.68</v>
      </c>
      <c r="G13" s="181">
        <f t="shared" si="1"/>
        <v>0</v>
      </c>
      <c r="H13" s="181">
        <f t="shared" si="1"/>
        <v>0</v>
      </c>
      <c r="I13" s="181">
        <f t="shared" si="1"/>
        <v>151.68</v>
      </c>
      <c r="J13" s="181">
        <f t="shared" si="1"/>
        <v>21.21</v>
      </c>
      <c r="K13" s="181">
        <f t="shared" si="1"/>
        <v>7.9799999999999995</v>
      </c>
      <c r="L13" s="181">
        <f t="shared" si="1"/>
        <v>0</v>
      </c>
      <c r="M13" s="181">
        <f t="shared" si="1"/>
        <v>29.190000000000005</v>
      </c>
      <c r="N13" s="181">
        <f t="shared" si="1"/>
        <v>130.47</v>
      </c>
      <c r="O13" s="182">
        <f t="shared" si="1"/>
        <v>122.49</v>
      </c>
    </row>
    <row r="14" spans="2:16" ht="15" thickBot="1"/>
    <row r="15" spans="2:16" ht="15">
      <c r="B15" s="237" t="s">
        <v>427</v>
      </c>
      <c r="C15" s="238"/>
      <c r="D15" s="238"/>
      <c r="E15" s="238"/>
      <c r="F15" s="238"/>
      <c r="G15" s="238"/>
      <c r="H15" s="238"/>
      <c r="I15" s="238"/>
      <c r="J15" s="238"/>
      <c r="K15" s="238"/>
      <c r="L15" s="238"/>
      <c r="M15" s="238"/>
      <c r="N15" s="238"/>
      <c r="O15" s="239"/>
    </row>
    <row r="16" spans="2:16" ht="14.25" customHeight="1">
      <c r="B16" s="240" t="s">
        <v>3</v>
      </c>
      <c r="C16" s="242" t="s">
        <v>171</v>
      </c>
      <c r="D16" s="244" t="s">
        <v>158</v>
      </c>
      <c r="E16" s="244" t="s">
        <v>159</v>
      </c>
      <c r="F16" s="244" t="s">
        <v>160</v>
      </c>
      <c r="G16" s="244"/>
      <c r="H16" s="244"/>
      <c r="I16" s="244"/>
      <c r="J16" s="244" t="s">
        <v>161</v>
      </c>
      <c r="K16" s="244"/>
      <c r="L16" s="244"/>
      <c r="M16" s="244"/>
      <c r="N16" s="244" t="s">
        <v>162</v>
      </c>
      <c r="O16" s="246"/>
    </row>
    <row r="17" spans="2:19" ht="60.75" thickBot="1">
      <c r="B17" s="241"/>
      <c r="C17" s="243"/>
      <c r="D17" s="245"/>
      <c r="E17" s="245"/>
      <c r="F17" s="109" t="s">
        <v>163</v>
      </c>
      <c r="G17" s="109" t="s">
        <v>41</v>
      </c>
      <c r="H17" s="109" t="s">
        <v>164</v>
      </c>
      <c r="I17" s="109" t="s">
        <v>165</v>
      </c>
      <c r="J17" s="109" t="s">
        <v>166</v>
      </c>
      <c r="K17" s="109" t="s">
        <v>41</v>
      </c>
      <c r="L17" s="109" t="s">
        <v>167</v>
      </c>
      <c r="M17" s="109" t="s">
        <v>168</v>
      </c>
      <c r="N17" s="109" t="s">
        <v>163</v>
      </c>
      <c r="O17" s="110" t="s">
        <v>165</v>
      </c>
    </row>
    <row r="18" spans="2:19" ht="15">
      <c r="B18" s="111">
        <v>1</v>
      </c>
      <c r="C18" s="112" t="s">
        <v>122</v>
      </c>
      <c r="D18" s="113"/>
      <c r="E18" s="114"/>
      <c r="F18" s="211">
        <f>+I9</f>
        <v>132.66</v>
      </c>
      <c r="G18" s="212">
        <v>0</v>
      </c>
      <c r="H18" s="211">
        <v>0</v>
      </c>
      <c r="I18" s="211">
        <f t="shared" ref="I18:I19" si="2">+F18+G18-H18</f>
        <v>132.66</v>
      </c>
      <c r="J18" s="211">
        <f>+M9</f>
        <v>23.789343354430383</v>
      </c>
      <c r="K18" s="211">
        <f>+K9</f>
        <v>6.9793433544303793</v>
      </c>
      <c r="L18" s="211">
        <v>0</v>
      </c>
      <c r="M18" s="211">
        <f>+J18+K18-L18</f>
        <v>30.768686708860763</v>
      </c>
      <c r="N18" s="211">
        <f>+F18-J18</f>
        <v>108.87065664556961</v>
      </c>
      <c r="O18" s="213">
        <f>+I18-M18</f>
        <v>101.89131329113923</v>
      </c>
      <c r="P18" s="183"/>
    </row>
    <row r="19" spans="2:19" ht="15">
      <c r="B19" s="115">
        <v>2</v>
      </c>
      <c r="C19" s="116" t="s">
        <v>447</v>
      </c>
      <c r="D19" s="117"/>
      <c r="E19" s="51"/>
      <c r="F19" s="179">
        <f>+I10</f>
        <v>19.02</v>
      </c>
      <c r="G19" s="158">
        <f>+(38471922)/10^7</f>
        <v>3.8471921999999998</v>
      </c>
      <c r="H19" s="179">
        <v>0</v>
      </c>
      <c r="I19" s="179">
        <f t="shared" si="2"/>
        <v>22.867192199999998</v>
      </c>
      <c r="J19" s="179">
        <f>+M10</f>
        <v>5.4006566455696206</v>
      </c>
      <c r="K19" s="179">
        <f>+(K10)+((G19*(2500000/47508500)))</f>
        <v>1.2031042181092713</v>
      </c>
      <c r="L19" s="179">
        <v>0</v>
      </c>
      <c r="M19" s="179">
        <f>+J19+K19-L19</f>
        <v>6.6037608636788914</v>
      </c>
      <c r="N19" s="179">
        <f>+F19-J19</f>
        <v>13.619343354430379</v>
      </c>
      <c r="O19" s="179">
        <f>+I19-M19</f>
        <v>16.263431336321105</v>
      </c>
    </row>
    <row r="20" spans="2:19" ht="15">
      <c r="B20" s="115">
        <v>3</v>
      </c>
      <c r="C20" s="118" t="s">
        <v>170</v>
      </c>
      <c r="D20" s="117"/>
      <c r="E20" s="51"/>
      <c r="F20" s="179">
        <v>0</v>
      </c>
      <c r="G20" s="158">
        <v>0</v>
      </c>
      <c r="H20" s="179">
        <v>0</v>
      </c>
      <c r="I20" s="179">
        <v>0</v>
      </c>
      <c r="J20" s="179">
        <v>0</v>
      </c>
      <c r="K20" s="179">
        <v>0</v>
      </c>
      <c r="L20" s="179">
        <v>0</v>
      </c>
      <c r="M20" s="179">
        <v>0</v>
      </c>
      <c r="N20" s="179">
        <v>0</v>
      </c>
      <c r="O20" s="180">
        <v>0</v>
      </c>
    </row>
    <row r="21" spans="2:19" ht="15">
      <c r="B21" s="115"/>
      <c r="C21" s="118" t="s">
        <v>10</v>
      </c>
      <c r="D21" s="117"/>
      <c r="E21" s="52"/>
      <c r="F21" s="179"/>
      <c r="G21" s="158"/>
      <c r="H21" s="179"/>
      <c r="I21" s="179"/>
      <c r="J21" s="179"/>
      <c r="K21" s="179"/>
      <c r="L21" s="179"/>
      <c r="M21" s="179"/>
      <c r="N21" s="179"/>
      <c r="O21" s="180"/>
    </row>
    <row r="22" spans="2:19" ht="15.75" thickBot="1">
      <c r="B22" s="119"/>
      <c r="C22" s="120" t="s">
        <v>42</v>
      </c>
      <c r="D22" s="120"/>
      <c r="E22" s="121"/>
      <c r="F22" s="181">
        <f t="shared" ref="F22:O22" si="3">+SUM(F18:F21)</f>
        <v>151.68</v>
      </c>
      <c r="G22" s="181">
        <f t="shared" si="3"/>
        <v>3.8471921999999998</v>
      </c>
      <c r="H22" s="181">
        <f t="shared" si="3"/>
        <v>0</v>
      </c>
      <c r="I22" s="181">
        <f t="shared" si="3"/>
        <v>155.5271922</v>
      </c>
      <c r="J22" s="181">
        <f t="shared" si="3"/>
        <v>29.190000000000005</v>
      </c>
      <c r="K22" s="181">
        <f t="shared" si="3"/>
        <v>8.182447572539651</v>
      </c>
      <c r="L22" s="181">
        <f t="shared" si="3"/>
        <v>0</v>
      </c>
      <c r="M22" s="181">
        <f t="shared" si="3"/>
        <v>37.372447572539656</v>
      </c>
      <c r="N22" s="181">
        <f t="shared" si="3"/>
        <v>122.49</v>
      </c>
      <c r="O22" s="182">
        <f t="shared" si="3"/>
        <v>118.15474462746033</v>
      </c>
    </row>
    <row r="23" spans="2:19" ht="15" thickBot="1"/>
    <row r="24" spans="2:19" ht="15">
      <c r="B24" s="237" t="s">
        <v>429</v>
      </c>
      <c r="C24" s="238"/>
      <c r="D24" s="238"/>
      <c r="E24" s="238"/>
      <c r="F24" s="238"/>
      <c r="G24" s="238"/>
      <c r="H24" s="238"/>
      <c r="I24" s="238"/>
      <c r="J24" s="238"/>
      <c r="K24" s="238"/>
      <c r="L24" s="238"/>
      <c r="M24" s="238"/>
      <c r="N24" s="238"/>
      <c r="O24" s="239"/>
    </row>
    <row r="25" spans="2:19" ht="15">
      <c r="B25" s="240" t="s">
        <v>3</v>
      </c>
      <c r="C25" s="242" t="s">
        <v>171</v>
      </c>
      <c r="D25" s="244" t="s">
        <v>158</v>
      </c>
      <c r="E25" s="244" t="s">
        <v>159</v>
      </c>
      <c r="F25" s="244" t="s">
        <v>160</v>
      </c>
      <c r="G25" s="244"/>
      <c r="H25" s="244"/>
      <c r="I25" s="244"/>
      <c r="J25" s="244" t="s">
        <v>161</v>
      </c>
      <c r="K25" s="244"/>
      <c r="L25" s="244"/>
      <c r="M25" s="244"/>
      <c r="N25" s="244" t="s">
        <v>162</v>
      </c>
      <c r="O25" s="246"/>
      <c r="R25" s="4">
        <v>25</v>
      </c>
    </row>
    <row r="26" spans="2:19" ht="60.75" thickBot="1">
      <c r="B26" s="241"/>
      <c r="C26" s="243"/>
      <c r="D26" s="245"/>
      <c r="E26" s="245"/>
      <c r="F26" s="109" t="s">
        <v>163</v>
      </c>
      <c r="G26" s="109" t="s">
        <v>41</v>
      </c>
      <c r="H26" s="109" t="s">
        <v>164</v>
      </c>
      <c r="I26" s="109" t="s">
        <v>165</v>
      </c>
      <c r="J26" s="109" t="s">
        <v>166</v>
      </c>
      <c r="K26" s="109" t="s">
        <v>41</v>
      </c>
      <c r="L26" s="109" t="s">
        <v>167</v>
      </c>
      <c r="M26" s="109" t="s">
        <v>168</v>
      </c>
      <c r="N26" s="109" t="s">
        <v>163</v>
      </c>
      <c r="O26" s="110" t="s">
        <v>165</v>
      </c>
      <c r="R26" s="4">
        <v>42</v>
      </c>
    </row>
    <row r="27" spans="2:19" ht="15.75" thickBot="1">
      <c r="B27" s="111">
        <v>1</v>
      </c>
      <c r="C27" s="112" t="s">
        <v>122</v>
      </c>
      <c r="D27" s="113"/>
      <c r="E27" s="114"/>
      <c r="F27" s="211">
        <f>+F18</f>
        <v>132.66</v>
      </c>
      <c r="G27" s="212">
        <v>0</v>
      </c>
      <c r="H27" s="211">
        <v>0</v>
      </c>
      <c r="I27" s="211">
        <f t="shared" ref="I27:I28" si="4">+F27+G27-H27</f>
        <v>132.66</v>
      </c>
      <c r="J27" s="211">
        <f>+M18</f>
        <v>30.768686708860763</v>
      </c>
      <c r="K27" s="211">
        <f>+K18</f>
        <v>6.9793433544303793</v>
      </c>
      <c r="L27" s="211">
        <v>0</v>
      </c>
      <c r="M27" s="211">
        <f>+J27+K27-L27</f>
        <v>37.748030063291139</v>
      </c>
      <c r="N27" s="176">
        <f>+F27-J27</f>
        <v>101.89131329113923</v>
      </c>
      <c r="O27" s="178">
        <f>+I27-M27</f>
        <v>94.911969936708857</v>
      </c>
      <c r="R27" s="4">
        <f>+R26-R25</f>
        <v>17</v>
      </c>
      <c r="S27" s="4">
        <f>+G27/R27</f>
        <v>0</v>
      </c>
    </row>
    <row r="28" spans="2:19" ht="15">
      <c r="B28" s="115">
        <v>2</v>
      </c>
      <c r="C28" s="116" t="s">
        <v>447</v>
      </c>
      <c r="D28" s="117"/>
      <c r="E28" s="51"/>
      <c r="F28" s="179">
        <f>+F19</f>
        <v>19.02</v>
      </c>
      <c r="G28" s="158">
        <v>0</v>
      </c>
      <c r="H28" s="179">
        <v>0</v>
      </c>
      <c r="I28" s="179">
        <f t="shared" si="4"/>
        <v>19.02</v>
      </c>
      <c r="J28" s="179">
        <f>+M19</f>
        <v>6.6037608636788914</v>
      </c>
      <c r="K28" s="179">
        <f>+K19</f>
        <v>1.2031042181092713</v>
      </c>
      <c r="L28" s="179">
        <v>0</v>
      </c>
      <c r="M28" s="179">
        <f>+J28+K28-L28</f>
        <v>7.8068650817881622</v>
      </c>
      <c r="N28" s="176">
        <f>+F28-J28</f>
        <v>12.416239136321108</v>
      </c>
      <c r="O28" s="178">
        <f>+I28-M28</f>
        <v>11.213134918211837</v>
      </c>
    </row>
    <row r="29" spans="2:19" ht="15">
      <c r="B29" s="115">
        <v>3</v>
      </c>
      <c r="C29" s="118" t="s">
        <v>170</v>
      </c>
      <c r="D29" s="117"/>
      <c r="E29" s="51"/>
      <c r="F29" s="179">
        <v>0</v>
      </c>
      <c r="G29" s="158">
        <v>0</v>
      </c>
      <c r="H29" s="179">
        <v>0</v>
      </c>
      <c r="I29" s="179">
        <v>0</v>
      </c>
      <c r="J29" s="179">
        <v>0</v>
      </c>
      <c r="K29" s="179">
        <v>0</v>
      </c>
      <c r="L29" s="179">
        <v>0</v>
      </c>
      <c r="M29" s="179">
        <v>0</v>
      </c>
      <c r="N29" s="179">
        <v>0</v>
      </c>
      <c r="O29" s="180">
        <v>0</v>
      </c>
    </row>
    <row r="30" spans="2:19" ht="15">
      <c r="B30" s="115"/>
      <c r="C30" s="118" t="s">
        <v>10</v>
      </c>
      <c r="D30" s="117"/>
      <c r="E30" s="52"/>
      <c r="F30" s="179"/>
      <c r="G30" s="158"/>
      <c r="H30" s="179"/>
      <c r="I30" s="179"/>
      <c r="J30" s="179"/>
      <c r="K30" s="179">
        <v>0</v>
      </c>
      <c r="L30" s="179"/>
      <c r="M30" s="179"/>
      <c r="N30" s="179"/>
      <c r="O30" s="180"/>
    </row>
    <row r="31" spans="2:19" ht="15.75" thickBot="1">
      <c r="B31" s="119"/>
      <c r="C31" s="120" t="s">
        <v>42</v>
      </c>
      <c r="D31" s="120"/>
      <c r="E31" s="121"/>
      <c r="F31" s="181">
        <f t="shared" ref="F31:O31" si="5">+SUM(F27:F30)</f>
        <v>151.68</v>
      </c>
      <c r="G31" s="181">
        <f t="shared" si="5"/>
        <v>0</v>
      </c>
      <c r="H31" s="181">
        <f t="shared" si="5"/>
        <v>0</v>
      </c>
      <c r="I31" s="181">
        <f t="shared" si="5"/>
        <v>151.68</v>
      </c>
      <c r="J31" s="181">
        <f t="shared" si="5"/>
        <v>37.372447572539656</v>
      </c>
      <c r="K31" s="181">
        <f t="shared" si="5"/>
        <v>8.182447572539651</v>
      </c>
      <c r="L31" s="181">
        <f t="shared" si="5"/>
        <v>0</v>
      </c>
      <c r="M31" s="181">
        <f t="shared" si="5"/>
        <v>45.5548951450793</v>
      </c>
      <c r="N31" s="181">
        <f t="shared" si="5"/>
        <v>114.30755242746034</v>
      </c>
      <c r="O31" s="182">
        <f t="shared" si="5"/>
        <v>106.12510485492069</v>
      </c>
    </row>
    <row r="32" spans="2:19" ht="15" thickBot="1"/>
    <row r="33" spans="2:15" ht="15">
      <c r="B33" s="237" t="s">
        <v>430</v>
      </c>
      <c r="C33" s="238"/>
      <c r="D33" s="238"/>
      <c r="E33" s="238"/>
      <c r="F33" s="238"/>
      <c r="G33" s="238"/>
      <c r="H33" s="238"/>
      <c r="I33" s="238"/>
      <c r="J33" s="238"/>
      <c r="K33" s="238"/>
      <c r="L33" s="238"/>
      <c r="M33" s="238"/>
      <c r="N33" s="238"/>
      <c r="O33" s="239"/>
    </row>
    <row r="34" spans="2:15" ht="15">
      <c r="B34" s="240" t="s">
        <v>3</v>
      </c>
      <c r="C34" s="242" t="s">
        <v>171</v>
      </c>
      <c r="D34" s="244" t="s">
        <v>158</v>
      </c>
      <c r="E34" s="244" t="s">
        <v>159</v>
      </c>
      <c r="F34" s="244" t="s">
        <v>160</v>
      </c>
      <c r="G34" s="244"/>
      <c r="H34" s="244"/>
      <c r="I34" s="244"/>
      <c r="J34" s="244" t="s">
        <v>161</v>
      </c>
      <c r="K34" s="244"/>
      <c r="L34" s="244"/>
      <c r="M34" s="244"/>
      <c r="N34" s="244" t="s">
        <v>162</v>
      </c>
      <c r="O34" s="246"/>
    </row>
    <row r="35" spans="2:15" ht="60.75" thickBot="1">
      <c r="B35" s="241"/>
      <c r="C35" s="243"/>
      <c r="D35" s="245"/>
      <c r="E35" s="245"/>
      <c r="F35" s="109" t="s">
        <v>163</v>
      </c>
      <c r="G35" s="109" t="s">
        <v>41</v>
      </c>
      <c r="H35" s="109" t="s">
        <v>164</v>
      </c>
      <c r="I35" s="109" t="s">
        <v>165</v>
      </c>
      <c r="J35" s="109" t="s">
        <v>166</v>
      </c>
      <c r="K35" s="109" t="s">
        <v>41</v>
      </c>
      <c r="L35" s="109" t="s">
        <v>167</v>
      </c>
      <c r="M35" s="109" t="s">
        <v>168</v>
      </c>
      <c r="N35" s="109" t="s">
        <v>163</v>
      </c>
      <c r="O35" s="110" t="s">
        <v>165</v>
      </c>
    </row>
    <row r="36" spans="2:15" ht="15">
      <c r="B36" s="111">
        <v>1</v>
      </c>
      <c r="C36" s="112" t="s">
        <v>122</v>
      </c>
      <c r="D36" s="113"/>
      <c r="E36" s="114"/>
      <c r="F36" s="211">
        <f>+I27</f>
        <v>132.66</v>
      </c>
      <c r="G36" s="212">
        <v>0</v>
      </c>
      <c r="H36" s="211">
        <v>0</v>
      </c>
      <c r="I36" s="211">
        <f t="shared" ref="I36:I37" si="6">+F36+G36-H36</f>
        <v>132.66</v>
      </c>
      <c r="J36" s="211">
        <f>+M27</f>
        <v>37.748030063291139</v>
      </c>
      <c r="K36" s="211">
        <f>+K27</f>
        <v>6.9793433544303793</v>
      </c>
      <c r="L36" s="211">
        <v>0</v>
      </c>
      <c r="M36" s="211">
        <f>+J36+K36-L36</f>
        <v>44.727373417721516</v>
      </c>
      <c r="N36" s="211">
        <f>+F36-J36</f>
        <v>94.911969936708857</v>
      </c>
      <c r="O36" s="213">
        <f>+I36-M36</f>
        <v>87.932626582278488</v>
      </c>
    </row>
    <row r="37" spans="2:15" ht="15">
      <c r="B37" s="115">
        <v>2</v>
      </c>
      <c r="C37" s="116" t="s">
        <v>447</v>
      </c>
      <c r="D37" s="117"/>
      <c r="E37" s="51"/>
      <c r="F37" s="179">
        <f>+I28</f>
        <v>19.02</v>
      </c>
      <c r="G37" s="158">
        <v>0</v>
      </c>
      <c r="H37" s="179">
        <v>0</v>
      </c>
      <c r="I37" s="179">
        <f t="shared" si="6"/>
        <v>19.02</v>
      </c>
      <c r="J37" s="179">
        <f>+M28</f>
        <v>7.8068650817881622</v>
      </c>
      <c r="K37" s="179">
        <f>K28</f>
        <v>1.2031042181092713</v>
      </c>
      <c r="L37" s="179"/>
      <c r="M37" s="179">
        <f>+J37+K37-L37</f>
        <v>9.009969299897433</v>
      </c>
      <c r="N37" s="179">
        <f>+F37-J37</f>
        <v>11.213134918211837</v>
      </c>
      <c r="O37" s="179">
        <f>+I37-M37</f>
        <v>10.010030700102567</v>
      </c>
    </row>
    <row r="38" spans="2:15" ht="15">
      <c r="B38" s="115">
        <v>3</v>
      </c>
      <c r="C38" s="118" t="s">
        <v>170</v>
      </c>
      <c r="D38" s="117"/>
      <c r="E38" s="51"/>
      <c r="F38" s="179">
        <v>0</v>
      </c>
      <c r="G38" s="158">
        <v>0</v>
      </c>
      <c r="H38" s="179">
        <v>0</v>
      </c>
      <c r="I38" s="179">
        <v>0</v>
      </c>
      <c r="J38" s="179">
        <f>+M29</f>
        <v>0</v>
      </c>
      <c r="K38" s="179"/>
      <c r="L38" s="179"/>
      <c r="M38" s="179">
        <v>0</v>
      </c>
      <c r="N38" s="179">
        <v>0</v>
      </c>
      <c r="O38" s="180">
        <v>0</v>
      </c>
    </row>
    <row r="39" spans="2:15" ht="15">
      <c r="B39" s="115"/>
      <c r="C39" s="118" t="s">
        <v>10</v>
      </c>
      <c r="D39" s="117"/>
      <c r="E39" s="52"/>
      <c r="F39" s="179"/>
      <c r="G39" s="158"/>
      <c r="H39" s="179"/>
      <c r="I39" s="179"/>
      <c r="J39" s="179"/>
      <c r="K39" s="179"/>
      <c r="L39" s="179"/>
      <c r="M39" s="179"/>
      <c r="N39" s="179"/>
      <c r="O39" s="180"/>
    </row>
    <row r="40" spans="2:15" ht="15.75" thickBot="1">
      <c r="B40" s="119"/>
      <c r="C40" s="120" t="s">
        <v>42</v>
      </c>
      <c r="D40" s="120"/>
      <c r="E40" s="121"/>
      <c r="F40" s="181">
        <f t="shared" ref="F40:O40" si="7">+SUM(F36:F39)</f>
        <v>151.68</v>
      </c>
      <c r="G40" s="181">
        <f t="shared" si="7"/>
        <v>0</v>
      </c>
      <c r="H40" s="181">
        <f t="shared" si="7"/>
        <v>0</v>
      </c>
      <c r="I40" s="181">
        <f t="shared" si="7"/>
        <v>151.68</v>
      </c>
      <c r="J40" s="181">
        <f t="shared" si="7"/>
        <v>45.5548951450793</v>
      </c>
      <c r="K40" s="181">
        <f t="shared" si="7"/>
        <v>8.182447572539651</v>
      </c>
      <c r="L40" s="181">
        <f t="shared" si="7"/>
        <v>0</v>
      </c>
      <c r="M40" s="181">
        <f t="shared" si="7"/>
        <v>53.737342717618951</v>
      </c>
      <c r="N40" s="181">
        <f t="shared" si="7"/>
        <v>106.12510485492069</v>
      </c>
      <c r="O40" s="182">
        <f t="shared" si="7"/>
        <v>97.942657282381049</v>
      </c>
    </row>
    <row r="41" spans="2:15" ht="15" thickBot="1"/>
    <row r="42" spans="2:15" ht="15">
      <c r="B42" s="237" t="s">
        <v>431</v>
      </c>
      <c r="C42" s="238"/>
      <c r="D42" s="238"/>
      <c r="E42" s="238"/>
      <c r="F42" s="238"/>
      <c r="G42" s="238"/>
      <c r="H42" s="238"/>
      <c r="I42" s="238"/>
      <c r="J42" s="238"/>
      <c r="K42" s="238"/>
      <c r="L42" s="238"/>
      <c r="M42" s="238"/>
      <c r="N42" s="238"/>
      <c r="O42" s="239"/>
    </row>
    <row r="43" spans="2:15" ht="15">
      <c r="B43" s="240" t="s">
        <v>3</v>
      </c>
      <c r="C43" s="242" t="s">
        <v>171</v>
      </c>
      <c r="D43" s="244" t="s">
        <v>158</v>
      </c>
      <c r="E43" s="244" t="s">
        <v>159</v>
      </c>
      <c r="F43" s="244" t="s">
        <v>160</v>
      </c>
      <c r="G43" s="244"/>
      <c r="H43" s="244"/>
      <c r="I43" s="244"/>
      <c r="J43" s="244" t="s">
        <v>161</v>
      </c>
      <c r="K43" s="244"/>
      <c r="L43" s="244"/>
      <c r="M43" s="244"/>
      <c r="N43" s="244" t="s">
        <v>162</v>
      </c>
      <c r="O43" s="246"/>
    </row>
    <row r="44" spans="2:15" ht="60.75" thickBot="1">
      <c r="B44" s="241"/>
      <c r="C44" s="243"/>
      <c r="D44" s="245"/>
      <c r="E44" s="245"/>
      <c r="F44" s="109" t="s">
        <v>163</v>
      </c>
      <c r="G44" s="109" t="s">
        <v>41</v>
      </c>
      <c r="H44" s="109" t="s">
        <v>164</v>
      </c>
      <c r="I44" s="109" t="s">
        <v>165</v>
      </c>
      <c r="J44" s="109" t="s">
        <v>166</v>
      </c>
      <c r="K44" s="109" t="s">
        <v>41</v>
      </c>
      <c r="L44" s="109" t="s">
        <v>167</v>
      </c>
      <c r="M44" s="109" t="s">
        <v>168</v>
      </c>
      <c r="N44" s="109" t="s">
        <v>163</v>
      </c>
      <c r="O44" s="110" t="s">
        <v>165</v>
      </c>
    </row>
    <row r="45" spans="2:15" ht="15">
      <c r="B45" s="111">
        <v>1</v>
      </c>
      <c r="C45" s="112" t="s">
        <v>122</v>
      </c>
      <c r="D45" s="113"/>
      <c r="E45" s="114"/>
      <c r="F45" s="211">
        <f>+I36</f>
        <v>132.66</v>
      </c>
      <c r="G45" s="212">
        <v>0</v>
      </c>
      <c r="H45" s="211">
        <v>0</v>
      </c>
      <c r="I45" s="211">
        <f t="shared" ref="I45:I46" si="8">+F45+G45-H45</f>
        <v>132.66</v>
      </c>
      <c r="J45" s="211">
        <f>+M36</f>
        <v>44.727373417721516</v>
      </c>
      <c r="K45" s="211">
        <f>+K36</f>
        <v>6.9793433544303793</v>
      </c>
      <c r="L45" s="176">
        <v>0</v>
      </c>
      <c r="M45" s="211">
        <f>+J45+K45-L45</f>
        <v>51.706716772151893</v>
      </c>
      <c r="N45" s="211">
        <f>+F45-J45</f>
        <v>87.932626582278488</v>
      </c>
      <c r="O45" s="213">
        <f>+I45-M45</f>
        <v>80.953283227848104</v>
      </c>
    </row>
    <row r="46" spans="2:15" ht="15">
      <c r="B46" s="115">
        <v>2</v>
      </c>
      <c r="C46" s="116" t="s">
        <v>447</v>
      </c>
      <c r="D46" s="117"/>
      <c r="E46" s="51"/>
      <c r="F46" s="179">
        <f>+I37</f>
        <v>19.02</v>
      </c>
      <c r="G46" s="158">
        <v>0</v>
      </c>
      <c r="H46" s="179">
        <v>0</v>
      </c>
      <c r="I46" s="179">
        <f t="shared" si="8"/>
        <v>19.02</v>
      </c>
      <c r="J46" s="179">
        <f>+M37</f>
        <v>9.009969299897433</v>
      </c>
      <c r="K46" s="179">
        <f>+K37</f>
        <v>1.2031042181092713</v>
      </c>
      <c r="L46" s="179"/>
      <c r="M46" s="179">
        <f>+J46+K46-L46</f>
        <v>10.213073518006704</v>
      </c>
      <c r="N46" s="179">
        <f>+F46-J46</f>
        <v>10.010030700102567</v>
      </c>
      <c r="O46" s="179">
        <f>+I46-M46</f>
        <v>8.8069264819932958</v>
      </c>
    </row>
    <row r="47" spans="2:15" ht="15">
      <c r="B47" s="115">
        <v>3</v>
      </c>
      <c r="C47" s="118" t="s">
        <v>170</v>
      </c>
      <c r="D47" s="117"/>
      <c r="E47" s="51"/>
      <c r="F47" s="179">
        <v>0</v>
      </c>
      <c r="G47" s="158">
        <v>0</v>
      </c>
      <c r="H47" s="179">
        <v>0</v>
      </c>
      <c r="I47" s="179">
        <v>0</v>
      </c>
      <c r="J47" s="179"/>
      <c r="K47" s="179"/>
      <c r="L47" s="179"/>
      <c r="M47" s="179">
        <v>0</v>
      </c>
      <c r="N47" s="179">
        <v>0</v>
      </c>
      <c r="O47" s="180">
        <v>0</v>
      </c>
    </row>
    <row r="48" spans="2:15" ht="15">
      <c r="B48" s="115"/>
      <c r="C48" s="118" t="s">
        <v>10</v>
      </c>
      <c r="D48" s="117"/>
      <c r="E48" s="52"/>
      <c r="F48" s="179"/>
      <c r="G48" s="158"/>
      <c r="H48" s="179"/>
      <c r="I48" s="179"/>
      <c r="J48" s="179"/>
      <c r="K48" s="179"/>
      <c r="L48" s="179"/>
      <c r="M48" s="179"/>
      <c r="N48" s="179"/>
      <c r="O48" s="180"/>
    </row>
    <row r="49" spans="2:15" ht="15.75" thickBot="1">
      <c r="B49" s="119"/>
      <c r="C49" s="120" t="s">
        <v>42</v>
      </c>
      <c r="D49" s="120"/>
      <c r="E49" s="121"/>
      <c r="F49" s="181">
        <f t="shared" ref="F49:O49" si="9">+SUM(F45:F48)</f>
        <v>151.68</v>
      </c>
      <c r="G49" s="181">
        <f t="shared" si="9"/>
        <v>0</v>
      </c>
      <c r="H49" s="181">
        <f t="shared" si="9"/>
        <v>0</v>
      </c>
      <c r="I49" s="181">
        <f t="shared" si="9"/>
        <v>151.68</v>
      </c>
      <c r="J49" s="181">
        <f t="shared" si="9"/>
        <v>53.737342717618951</v>
      </c>
      <c r="K49" s="181">
        <f t="shared" si="9"/>
        <v>8.182447572539651</v>
      </c>
      <c r="L49" s="181">
        <f t="shared" si="9"/>
        <v>0</v>
      </c>
      <c r="M49" s="181">
        <f t="shared" si="9"/>
        <v>61.919790290158595</v>
      </c>
      <c r="N49" s="181">
        <f t="shared" si="9"/>
        <v>97.942657282381049</v>
      </c>
      <c r="O49" s="182">
        <f t="shared" si="9"/>
        <v>89.760209709841405</v>
      </c>
    </row>
    <row r="50" spans="2:15" ht="15" thickBot="1"/>
    <row r="51" spans="2:15" ht="15">
      <c r="B51" s="237" t="s">
        <v>432</v>
      </c>
      <c r="C51" s="238"/>
      <c r="D51" s="238"/>
      <c r="E51" s="238"/>
      <c r="F51" s="238"/>
      <c r="G51" s="238"/>
      <c r="H51" s="238"/>
      <c r="I51" s="238"/>
      <c r="J51" s="238"/>
      <c r="K51" s="238"/>
      <c r="L51" s="238"/>
      <c r="M51" s="238"/>
      <c r="N51" s="238"/>
      <c r="O51" s="239"/>
    </row>
    <row r="52" spans="2:15" ht="15">
      <c r="B52" s="240" t="s">
        <v>3</v>
      </c>
      <c r="C52" s="242" t="s">
        <v>171</v>
      </c>
      <c r="D52" s="244" t="s">
        <v>158</v>
      </c>
      <c r="E52" s="244" t="s">
        <v>159</v>
      </c>
      <c r="F52" s="244" t="s">
        <v>160</v>
      </c>
      <c r="G52" s="244"/>
      <c r="H52" s="244"/>
      <c r="I52" s="244"/>
      <c r="J52" s="244" t="s">
        <v>161</v>
      </c>
      <c r="K52" s="244"/>
      <c r="L52" s="244"/>
      <c r="M52" s="244"/>
      <c r="N52" s="244" t="s">
        <v>162</v>
      </c>
      <c r="O52" s="246"/>
    </row>
    <row r="53" spans="2:15" ht="60.75" thickBot="1">
      <c r="B53" s="241"/>
      <c r="C53" s="243"/>
      <c r="D53" s="245"/>
      <c r="E53" s="245"/>
      <c r="F53" s="109" t="s">
        <v>163</v>
      </c>
      <c r="G53" s="109" t="s">
        <v>41</v>
      </c>
      <c r="H53" s="109" t="s">
        <v>164</v>
      </c>
      <c r="I53" s="109" t="s">
        <v>165</v>
      </c>
      <c r="J53" s="109" t="s">
        <v>166</v>
      </c>
      <c r="K53" s="109" t="s">
        <v>41</v>
      </c>
      <c r="L53" s="109" t="s">
        <v>167</v>
      </c>
      <c r="M53" s="109" t="s">
        <v>168</v>
      </c>
      <c r="N53" s="109" t="s">
        <v>163</v>
      </c>
      <c r="O53" s="110" t="s">
        <v>165</v>
      </c>
    </row>
    <row r="54" spans="2:15" ht="15">
      <c r="B54" s="111">
        <v>1</v>
      </c>
      <c r="C54" s="112" t="s">
        <v>122</v>
      </c>
      <c r="D54" s="113"/>
      <c r="E54" s="114"/>
      <c r="F54" s="211">
        <f>+I45</f>
        <v>132.66</v>
      </c>
      <c r="G54" s="212">
        <v>0</v>
      </c>
      <c r="H54" s="211">
        <v>0</v>
      </c>
      <c r="I54" s="211">
        <f t="shared" ref="I54:I55" si="10">+F54+G54-H54</f>
        <v>132.66</v>
      </c>
      <c r="J54" s="211">
        <f>+M45</f>
        <v>51.706716772151893</v>
      </c>
      <c r="K54" s="211">
        <f>+K45</f>
        <v>6.9793433544303793</v>
      </c>
      <c r="L54" s="211"/>
      <c r="M54" s="211">
        <f>+J54+K54-L54</f>
        <v>58.686060126582269</v>
      </c>
      <c r="N54" s="211">
        <f>+F54-J54</f>
        <v>80.953283227848104</v>
      </c>
      <c r="O54" s="213">
        <f>+I54-M54</f>
        <v>73.97393987341772</v>
      </c>
    </row>
    <row r="55" spans="2:15" ht="15">
      <c r="B55" s="115">
        <v>2</v>
      </c>
      <c r="C55" s="116" t="s">
        <v>447</v>
      </c>
      <c r="D55" s="117"/>
      <c r="E55" s="51"/>
      <c r="F55" s="179">
        <f>+I46</f>
        <v>19.02</v>
      </c>
      <c r="G55" s="158">
        <v>0</v>
      </c>
      <c r="H55" s="179">
        <v>0</v>
      </c>
      <c r="I55" s="179">
        <f t="shared" si="10"/>
        <v>19.02</v>
      </c>
      <c r="J55" s="179">
        <f>+M46</f>
        <v>10.213073518006704</v>
      </c>
      <c r="K55" s="179">
        <f>+K46</f>
        <v>1.2031042181092713</v>
      </c>
      <c r="L55" s="179">
        <v>0</v>
      </c>
      <c r="M55" s="179">
        <f>+J55+K55-L55</f>
        <v>11.416177736115975</v>
      </c>
      <c r="N55" s="179">
        <f>+F55-J55</f>
        <v>8.8069264819932958</v>
      </c>
      <c r="O55" s="179">
        <f>+I55-M55</f>
        <v>7.6038222638840249</v>
      </c>
    </row>
    <row r="56" spans="2:15" ht="15">
      <c r="B56" s="115">
        <v>3</v>
      </c>
      <c r="C56" s="118" t="s">
        <v>170</v>
      </c>
      <c r="D56" s="117"/>
      <c r="E56" s="51"/>
      <c r="F56" s="179">
        <v>0</v>
      </c>
      <c r="G56" s="158">
        <v>0</v>
      </c>
      <c r="H56" s="179">
        <v>0</v>
      </c>
      <c r="I56" s="179">
        <v>0</v>
      </c>
      <c r="J56" s="179">
        <v>0</v>
      </c>
      <c r="K56" s="179">
        <v>0</v>
      </c>
      <c r="L56" s="179">
        <v>0</v>
      </c>
      <c r="M56" s="179">
        <v>0</v>
      </c>
      <c r="N56" s="179">
        <v>0</v>
      </c>
      <c r="O56" s="180">
        <v>0</v>
      </c>
    </row>
    <row r="57" spans="2:15" ht="15">
      <c r="B57" s="115"/>
      <c r="C57" s="118" t="s">
        <v>10</v>
      </c>
      <c r="D57" s="117"/>
      <c r="E57" s="52"/>
      <c r="F57" s="179"/>
      <c r="G57" s="158"/>
      <c r="H57" s="179"/>
      <c r="I57" s="179"/>
      <c r="J57" s="179"/>
      <c r="K57" s="179"/>
      <c r="L57" s="179"/>
      <c r="M57" s="179"/>
      <c r="N57" s="179"/>
      <c r="O57" s="180"/>
    </row>
    <row r="58" spans="2:15" ht="15.75" thickBot="1">
      <c r="B58" s="119"/>
      <c r="C58" s="120" t="s">
        <v>42</v>
      </c>
      <c r="D58" s="120"/>
      <c r="E58" s="121"/>
      <c r="F58" s="181">
        <f t="shared" ref="F58:O58" si="11">+SUM(F54:F57)</f>
        <v>151.68</v>
      </c>
      <c r="G58" s="181">
        <f t="shared" si="11"/>
        <v>0</v>
      </c>
      <c r="H58" s="181">
        <f t="shared" si="11"/>
        <v>0</v>
      </c>
      <c r="I58" s="181">
        <f t="shared" si="11"/>
        <v>151.68</v>
      </c>
      <c r="J58" s="181">
        <f t="shared" si="11"/>
        <v>61.919790290158595</v>
      </c>
      <c r="K58" s="181">
        <f t="shared" si="11"/>
        <v>8.182447572539651</v>
      </c>
      <c r="L58" s="181">
        <f t="shared" si="11"/>
        <v>0</v>
      </c>
      <c r="M58" s="181">
        <f t="shared" si="11"/>
        <v>70.102237862698246</v>
      </c>
      <c r="N58" s="181">
        <f t="shared" si="11"/>
        <v>89.760209709841405</v>
      </c>
      <c r="O58" s="182">
        <f t="shared" si="11"/>
        <v>81.577762137301747</v>
      </c>
    </row>
    <row r="59" spans="2:15" ht="15" thickBot="1"/>
    <row r="60" spans="2:15" ht="15">
      <c r="B60" s="237" t="s">
        <v>433</v>
      </c>
      <c r="C60" s="238"/>
      <c r="D60" s="238"/>
      <c r="E60" s="238"/>
      <c r="F60" s="238"/>
      <c r="G60" s="238"/>
      <c r="H60" s="238"/>
      <c r="I60" s="238"/>
      <c r="J60" s="238"/>
      <c r="K60" s="238"/>
      <c r="L60" s="238"/>
      <c r="M60" s="238"/>
      <c r="N60" s="238"/>
      <c r="O60" s="239"/>
    </row>
    <row r="61" spans="2:15" ht="15">
      <c r="B61" s="240" t="s">
        <v>3</v>
      </c>
      <c r="C61" s="242" t="s">
        <v>171</v>
      </c>
      <c r="D61" s="244" t="s">
        <v>158</v>
      </c>
      <c r="E61" s="244" t="s">
        <v>159</v>
      </c>
      <c r="F61" s="244" t="s">
        <v>160</v>
      </c>
      <c r="G61" s="244"/>
      <c r="H61" s="244"/>
      <c r="I61" s="244"/>
      <c r="J61" s="244" t="s">
        <v>161</v>
      </c>
      <c r="K61" s="244"/>
      <c r="L61" s="244"/>
      <c r="M61" s="244"/>
      <c r="N61" s="244" t="s">
        <v>162</v>
      </c>
      <c r="O61" s="246"/>
    </row>
    <row r="62" spans="2:15" ht="60.75" thickBot="1">
      <c r="B62" s="241"/>
      <c r="C62" s="243"/>
      <c r="D62" s="245"/>
      <c r="E62" s="245"/>
      <c r="F62" s="109" t="s">
        <v>163</v>
      </c>
      <c r="G62" s="109" t="s">
        <v>41</v>
      </c>
      <c r="H62" s="109" t="s">
        <v>164</v>
      </c>
      <c r="I62" s="109" t="s">
        <v>165</v>
      </c>
      <c r="J62" s="109" t="s">
        <v>166</v>
      </c>
      <c r="K62" s="109" t="s">
        <v>41</v>
      </c>
      <c r="L62" s="109" t="s">
        <v>167</v>
      </c>
      <c r="M62" s="109" t="s">
        <v>168</v>
      </c>
      <c r="N62" s="109" t="s">
        <v>163</v>
      </c>
      <c r="O62" s="110" t="s">
        <v>165</v>
      </c>
    </row>
    <row r="63" spans="2:15" ht="15">
      <c r="B63" s="111">
        <v>1</v>
      </c>
      <c r="C63" s="112" t="s">
        <v>122</v>
      </c>
      <c r="D63" s="113"/>
      <c r="E63" s="114"/>
      <c r="F63" s="211">
        <f>+I54</f>
        <v>132.66</v>
      </c>
      <c r="G63" s="212">
        <v>0</v>
      </c>
      <c r="H63" s="211">
        <v>0</v>
      </c>
      <c r="I63" s="211">
        <f t="shared" ref="I63:I64" si="12">+F63+G63-H63</f>
        <v>132.66</v>
      </c>
      <c r="J63" s="211">
        <f>+M54</f>
        <v>58.686060126582269</v>
      </c>
      <c r="K63" s="211">
        <f>+K54</f>
        <v>6.9793433544303793</v>
      </c>
      <c r="L63" s="211">
        <v>0</v>
      </c>
      <c r="M63" s="211">
        <f>+J63+K63-L63</f>
        <v>65.665403481012646</v>
      </c>
      <c r="N63" s="211">
        <f>+F63-J63</f>
        <v>73.97393987341772</v>
      </c>
      <c r="O63" s="213">
        <f>+I63-M63</f>
        <v>66.99459651898735</v>
      </c>
    </row>
    <row r="64" spans="2:15" ht="15">
      <c r="B64" s="115">
        <v>2</v>
      </c>
      <c r="C64" s="116" t="s">
        <v>447</v>
      </c>
      <c r="D64" s="117"/>
      <c r="E64" s="51"/>
      <c r="F64" s="179">
        <f>+I55</f>
        <v>19.02</v>
      </c>
      <c r="G64" s="158">
        <v>0</v>
      </c>
      <c r="H64" s="179">
        <v>0</v>
      </c>
      <c r="I64" s="179">
        <f t="shared" si="12"/>
        <v>19.02</v>
      </c>
      <c r="J64" s="179">
        <f>+M55</f>
        <v>11.416177736115975</v>
      </c>
      <c r="K64" s="179">
        <f>+K55</f>
        <v>1.2031042181092713</v>
      </c>
      <c r="L64" s="179">
        <v>0</v>
      </c>
      <c r="M64" s="179">
        <f>+J64+K64-L64</f>
        <v>12.619281954225245</v>
      </c>
      <c r="N64" s="179">
        <f>+F64-J64</f>
        <v>7.6038222638840249</v>
      </c>
      <c r="O64" s="179">
        <f>+I64-M64</f>
        <v>6.4007180457747541</v>
      </c>
    </row>
    <row r="65" spans="2:15" ht="15">
      <c r="B65" s="115">
        <v>3</v>
      </c>
      <c r="C65" s="118" t="s">
        <v>170</v>
      </c>
      <c r="D65" s="117"/>
      <c r="E65" s="51"/>
      <c r="F65" s="179">
        <v>0</v>
      </c>
      <c r="G65" s="158">
        <v>0</v>
      </c>
      <c r="H65" s="179">
        <v>0</v>
      </c>
      <c r="I65" s="179">
        <v>0</v>
      </c>
      <c r="J65" s="179">
        <v>0</v>
      </c>
      <c r="K65" s="179">
        <v>0</v>
      </c>
      <c r="L65" s="179">
        <v>0</v>
      </c>
      <c r="M65" s="179">
        <v>0</v>
      </c>
      <c r="N65" s="179">
        <v>0</v>
      </c>
      <c r="O65" s="180">
        <v>0</v>
      </c>
    </row>
    <row r="66" spans="2:15" ht="15">
      <c r="B66" s="115"/>
      <c r="C66" s="118" t="s">
        <v>10</v>
      </c>
      <c r="D66" s="117"/>
      <c r="E66" s="52"/>
      <c r="F66" s="179"/>
      <c r="G66" s="158"/>
      <c r="H66" s="179"/>
      <c r="I66" s="179"/>
      <c r="J66" s="179"/>
      <c r="K66" s="179"/>
      <c r="L66" s="179"/>
      <c r="M66" s="179"/>
      <c r="N66" s="179"/>
      <c r="O66" s="180"/>
    </row>
    <row r="67" spans="2:15" ht="15.75" thickBot="1">
      <c r="B67" s="119"/>
      <c r="C67" s="120" t="s">
        <v>42</v>
      </c>
      <c r="D67" s="120"/>
      <c r="E67" s="121"/>
      <c r="F67" s="181">
        <f t="shared" ref="F67:O67" si="13">+SUM(F63:F66)</f>
        <v>151.68</v>
      </c>
      <c r="G67" s="181">
        <f t="shared" si="13"/>
        <v>0</v>
      </c>
      <c r="H67" s="181">
        <f t="shared" si="13"/>
        <v>0</v>
      </c>
      <c r="I67" s="181">
        <f t="shared" si="13"/>
        <v>151.68</v>
      </c>
      <c r="J67" s="181">
        <f t="shared" si="13"/>
        <v>70.102237862698246</v>
      </c>
      <c r="K67" s="181">
        <f t="shared" si="13"/>
        <v>8.182447572539651</v>
      </c>
      <c r="L67" s="181">
        <f t="shared" si="13"/>
        <v>0</v>
      </c>
      <c r="M67" s="181">
        <f t="shared" si="13"/>
        <v>78.28468543523789</v>
      </c>
      <c r="N67" s="181">
        <f t="shared" si="13"/>
        <v>81.577762137301747</v>
      </c>
      <c r="O67" s="182">
        <f t="shared" si="13"/>
        <v>73.395314564762103</v>
      </c>
    </row>
  </sheetData>
  <mergeCells count="56">
    <mergeCell ref="B6:O6"/>
    <mergeCell ref="B7:B8"/>
    <mergeCell ref="C7:C8"/>
    <mergeCell ref="D7:D8"/>
    <mergeCell ref="E7:E8"/>
    <mergeCell ref="F7:I7"/>
    <mergeCell ref="J7:M7"/>
    <mergeCell ref="N7:O7"/>
    <mergeCell ref="B15:O15"/>
    <mergeCell ref="B16:B17"/>
    <mergeCell ref="C16:C17"/>
    <mergeCell ref="D16:D17"/>
    <mergeCell ref="E16:E17"/>
    <mergeCell ref="F16:I16"/>
    <mergeCell ref="J16:M16"/>
    <mergeCell ref="N16:O16"/>
    <mergeCell ref="B24:O24"/>
    <mergeCell ref="B25:B26"/>
    <mergeCell ref="C25:C26"/>
    <mergeCell ref="D25:D26"/>
    <mergeCell ref="E25:E26"/>
    <mergeCell ref="F25:I25"/>
    <mergeCell ref="J25:M25"/>
    <mergeCell ref="N25:O25"/>
    <mergeCell ref="B33:O33"/>
    <mergeCell ref="B34:B35"/>
    <mergeCell ref="C34:C35"/>
    <mergeCell ref="D34:D35"/>
    <mergeCell ref="E34:E35"/>
    <mergeCell ref="F34:I34"/>
    <mergeCell ref="J34:M34"/>
    <mergeCell ref="N34:O34"/>
    <mergeCell ref="B42:O42"/>
    <mergeCell ref="B43:B44"/>
    <mergeCell ref="C43:C44"/>
    <mergeCell ref="D43:D44"/>
    <mergeCell ref="E43:E44"/>
    <mergeCell ref="F43:I43"/>
    <mergeCell ref="J43:M43"/>
    <mergeCell ref="N43:O43"/>
    <mergeCell ref="B51:O51"/>
    <mergeCell ref="B52:B53"/>
    <mergeCell ref="C52:C53"/>
    <mergeCell ref="D52:D53"/>
    <mergeCell ref="E52:E53"/>
    <mergeCell ref="F52:I52"/>
    <mergeCell ref="J52:M52"/>
    <mergeCell ref="N52:O52"/>
    <mergeCell ref="B60:O60"/>
    <mergeCell ref="B61:B62"/>
    <mergeCell ref="C61:C62"/>
    <mergeCell ref="D61:D62"/>
    <mergeCell ref="E61:E62"/>
    <mergeCell ref="F61:I61"/>
    <mergeCell ref="J61:M61"/>
    <mergeCell ref="N61:O61"/>
  </mergeCells>
  <pageMargins left="1.0236220472440944" right="0.23622047244094491" top="0.55118110236220474" bottom="0.31496062992125984" header="0.39370078740157483" footer="2.8346456692913389"/>
  <pageSetup paperSize="9" scale="73" fitToHeight="2" orientation="landscape" r:id="rId1"/>
  <headerFooter alignWithMargins="0">
    <oddHeader>&amp;F</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22</vt:i4>
      </vt:variant>
      <vt:variant>
        <vt:lpstr>Named Ranges</vt:lpstr>
      </vt:variant>
      <vt:variant>
        <vt:i4>16</vt:i4>
      </vt:variant>
    </vt:vector>
  </HeadingPairs>
  <TitlesOfParts>
    <vt:vector size="38" baseType="lpstr">
      <vt:lpstr>Title</vt:lpstr>
      <vt:lpstr>Checklist</vt:lpstr>
      <vt:lpstr>F1</vt:lpstr>
      <vt:lpstr>F1A</vt:lpstr>
      <vt:lpstr>F1B</vt:lpstr>
      <vt:lpstr>F2</vt:lpstr>
      <vt:lpstr>F2.1</vt:lpstr>
      <vt:lpstr>F2.2</vt:lpstr>
      <vt:lpstr>F3</vt:lpstr>
      <vt:lpstr>F4</vt:lpstr>
      <vt:lpstr>F5</vt:lpstr>
      <vt:lpstr>F6</vt:lpstr>
      <vt:lpstr>F7</vt:lpstr>
      <vt:lpstr>F8</vt:lpstr>
      <vt:lpstr>F9</vt:lpstr>
      <vt:lpstr>F10</vt:lpstr>
      <vt:lpstr>F11</vt:lpstr>
      <vt:lpstr>F12</vt:lpstr>
      <vt:lpstr>F13</vt:lpstr>
      <vt:lpstr>F14</vt:lpstr>
      <vt:lpstr>F15</vt:lpstr>
      <vt:lpstr>F16</vt:lpstr>
      <vt:lpstr>Checklist!Print_Area</vt:lpstr>
      <vt:lpstr>'F1'!Print_Area</vt:lpstr>
      <vt:lpstr>F1A!Print_Area</vt:lpstr>
      <vt:lpstr>F1B!Print_Area</vt:lpstr>
      <vt:lpstr>'F2'!Print_Area</vt:lpstr>
      <vt:lpstr>F2.1!Print_Area</vt:lpstr>
      <vt:lpstr>F2.2!Print_Area</vt:lpstr>
      <vt:lpstr>'F3'!Print_Area</vt:lpstr>
      <vt:lpstr>'F4'!Print_Area</vt:lpstr>
      <vt:lpstr>'F5'!Print_Area</vt:lpstr>
      <vt:lpstr>'F6'!Print_Area</vt:lpstr>
      <vt:lpstr>'F7'!Print_Area</vt:lpstr>
      <vt:lpstr>'F8'!Print_Area</vt:lpstr>
      <vt:lpstr>'F9'!Print_Area</vt:lpstr>
      <vt:lpstr>'F3'!Print_Titles</vt:lpstr>
      <vt:lpstr>'F4'!Print_Titles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Palaniappan M</dc:creator>
  <cp:lastModifiedBy>acer</cp:lastModifiedBy>
  <cp:lastPrinted>2024-01-10T10:09:06Z</cp:lastPrinted>
  <dcterms:created xsi:type="dcterms:W3CDTF">2004-07-28T05:30:50Z</dcterms:created>
  <dcterms:modified xsi:type="dcterms:W3CDTF">2024-01-10T12:34:38Z</dcterms:modified>
</cp:coreProperties>
</file>