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orm 16" sheetId="1" r:id="rId1"/>
    <sheet name="Sheet2" sheetId="2" r:id="rId2"/>
    <sheet name="Sheet3" sheetId="3" r:id="rId3"/>
  </sheets>
  <externalReferences>
    <externalReference r:id="rId4"/>
  </externalReferences>
  <calcPr calcId="124519" iterate="1"/>
</workbook>
</file>

<file path=xl/calcChain.xml><?xml version="1.0" encoding="utf-8"?>
<calcChain xmlns="http://schemas.openxmlformats.org/spreadsheetml/2006/main">
  <c r="H25" i="1"/>
  <c r="J25" s="1"/>
  <c r="G25"/>
  <c r="I25" s="1"/>
  <c r="E25"/>
  <c r="F25" s="1"/>
  <c r="E24"/>
  <c r="E26" s="1"/>
  <c r="J23"/>
  <c r="I23"/>
  <c r="J22"/>
  <c r="I22"/>
  <c r="J21"/>
  <c r="I21"/>
  <c r="J18"/>
  <c r="I18"/>
  <c r="H17"/>
  <c r="J17" s="1"/>
  <c r="I17"/>
  <c r="F17"/>
  <c r="I16"/>
  <c r="F16"/>
  <c r="I15"/>
  <c r="H15"/>
  <c r="J15" s="1"/>
  <c r="F15"/>
  <c r="I14"/>
  <c r="H14"/>
  <c r="J14" s="1"/>
  <c r="F14"/>
  <c r="H13"/>
  <c r="I13"/>
  <c r="F13"/>
  <c r="J13" s="1"/>
  <c r="J12"/>
  <c r="I12"/>
  <c r="H11"/>
  <c r="G20"/>
  <c r="G24" s="1"/>
  <c r="F11"/>
  <c r="F19" s="1"/>
  <c r="I9"/>
  <c r="F9"/>
  <c r="H9" s="1"/>
  <c r="J9" s="1"/>
  <c r="I8"/>
  <c r="F8"/>
  <c r="H8" s="1"/>
  <c r="J8" s="1"/>
  <c r="I7"/>
  <c r="F7"/>
  <c r="H7" s="1"/>
  <c r="J7" s="1"/>
  <c r="H6"/>
  <c r="J6" s="1"/>
  <c r="I6"/>
  <c r="F6"/>
  <c r="I5"/>
  <c r="H5"/>
  <c r="J5" s="1"/>
  <c r="F5"/>
  <c r="I4"/>
  <c r="F4"/>
  <c r="H4" s="1"/>
  <c r="J4" s="1"/>
  <c r="H3"/>
  <c r="J3" s="1"/>
  <c r="I3"/>
  <c r="I10" s="1"/>
  <c r="F3"/>
  <c r="F10" s="1"/>
  <c r="G26" l="1"/>
  <c r="I26" s="1"/>
  <c r="I24"/>
  <c r="F20"/>
  <c r="F24" s="1"/>
  <c r="F26" s="1"/>
  <c r="H10"/>
  <c r="J10" s="1"/>
  <c r="H16"/>
  <c r="J16" s="1"/>
  <c r="G19"/>
  <c r="G10"/>
  <c r="J11"/>
  <c r="I11"/>
  <c r="H20" l="1"/>
  <c r="I19"/>
  <c r="I20"/>
  <c r="H19"/>
  <c r="J19" s="1"/>
  <c r="H24" l="1"/>
  <c r="J20"/>
  <c r="H26" l="1"/>
  <c r="J26" s="1"/>
  <c r="J24"/>
</calcChain>
</file>

<file path=xl/sharedStrings.xml><?xml version="1.0" encoding="utf-8"?>
<sst xmlns="http://schemas.openxmlformats.org/spreadsheetml/2006/main" count="35" uniqueCount="35">
  <si>
    <t>Form: 16 Summary of True-Up for FY 2022-23</t>
  </si>
  <si>
    <t>Sl.No.</t>
  </si>
  <si>
    <t>Generating Station/Unit</t>
  </si>
  <si>
    <t>Normative Availability</t>
  </si>
  <si>
    <t>Actual Availability as per SLDC</t>
  </si>
  <si>
    <t>Approved Fixed Charges as per MTR dt 23.03.2023</t>
  </si>
  <si>
    <t>Adjusted AFC approved in MTR considering the actual availability</t>
  </si>
  <si>
    <t>Actual AFC
(True-up)</t>
  </si>
  <si>
    <t>Adjusted actual AFC considering the actual availability</t>
  </si>
  <si>
    <t>Variance (Actual-Approved)</t>
  </si>
  <si>
    <t>Variance (Actual-Approved) Adjusted to availability</t>
  </si>
  <si>
    <t>KTPS-V</t>
  </si>
  <si>
    <t>KTPS-VI</t>
  </si>
  <si>
    <t>KTPS-VII</t>
  </si>
  <si>
    <t>RTS -B</t>
  </si>
  <si>
    <t>KTPP-I</t>
  </si>
  <si>
    <t>KTPP-II</t>
  </si>
  <si>
    <t>BTPS</t>
  </si>
  <si>
    <t>Sub Total Thermal</t>
  </si>
  <si>
    <t>Nagarjuna Complex</t>
  </si>
  <si>
    <t>Srisailam LB</t>
  </si>
  <si>
    <t>Small Hydel</t>
  </si>
  <si>
    <t>Mini Hydel</t>
  </si>
  <si>
    <t>Pochampad- II</t>
  </si>
  <si>
    <t>Priyadarshini Jurala</t>
  </si>
  <si>
    <t>Lower Jurala</t>
  </si>
  <si>
    <t>Pulichintala</t>
  </si>
  <si>
    <t>Sub Total Hydel</t>
  </si>
  <si>
    <t>Total (Thermal+Hydel)</t>
  </si>
  <si>
    <t>Non Tariff Income</t>
  </si>
  <si>
    <t>Additional Pention liability</t>
  </si>
  <si>
    <t>Water Charges</t>
  </si>
  <si>
    <t>Total Fixed Charges</t>
  </si>
  <si>
    <t>Energy Charges</t>
  </si>
  <si>
    <t>Total (Fixed+Energy) Charges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</si>
</sst>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.00_);_(* \(#,##0.0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2" fontId="4" fillId="0" borderId="1" xfId="0" applyNumberFormat="1" applyFont="1" applyBorder="1" applyAlignment="1">
      <alignment horizontal="left" vertical="center"/>
    </xf>
    <xf numFmtId="10" fontId="3" fillId="0" borderId="1" xfId="2" applyNumberFormat="1" applyFont="1" applyBorder="1"/>
    <xf numFmtId="164" fontId="3" fillId="0" borderId="1" xfId="2" applyNumberFormat="1" applyFont="1" applyBorder="1"/>
    <xf numFmtId="164" fontId="3" fillId="0" borderId="1" xfId="0" applyNumberFormat="1" applyFont="1" applyBorder="1"/>
    <xf numFmtId="164" fontId="4" fillId="0" borderId="1" xfId="0" applyNumberFormat="1" applyFont="1" applyBorder="1"/>
    <xf numFmtId="43" fontId="4" fillId="0" borderId="1" xfId="0" applyNumberFormat="1" applyFont="1" applyBorder="1"/>
    <xf numFmtId="164" fontId="3" fillId="0" borderId="0" xfId="0" applyNumberFormat="1" applyFont="1"/>
    <xf numFmtId="9" fontId="4" fillId="0" borderId="1" xfId="2" applyFont="1" applyBorder="1"/>
    <xf numFmtId="164" fontId="4" fillId="0" borderId="1" xfId="2" applyNumberFormat="1" applyFont="1" applyBorder="1"/>
    <xf numFmtId="0" fontId="4" fillId="0" borderId="1" xfId="0" applyFont="1" applyBorder="1"/>
    <xf numFmtId="9" fontId="3" fillId="0" borderId="1" xfId="2" applyFont="1" applyBorder="1"/>
    <xf numFmtId="0" fontId="4" fillId="0" borderId="1" xfId="0" applyFont="1" applyFill="1" applyBorder="1"/>
    <xf numFmtId="43" fontId="3" fillId="0" borderId="1" xfId="1" applyFont="1" applyBorder="1"/>
    <xf numFmtId="43" fontId="4" fillId="0" borderId="1" xfId="1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after%20FACCA%20RES%20REMARKS%20WITH%20LINK%20-%20Copy%20-%20Cop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hermal"/>
      <sheetName val="Hydel"/>
      <sheetName val="Thermal values"/>
      <sheetName val="Hydel Values"/>
      <sheetName val="Values as Per Formats"/>
      <sheetName val="Sheet1"/>
      <sheetName val="True-up"/>
      <sheetName val="omparison model vs format"/>
    </sheetNames>
    <sheetDataSet>
      <sheetData sheetId="0"/>
      <sheetData sheetId="1"/>
      <sheetData sheetId="2">
        <row r="170">
          <cell r="F170">
            <v>7994.0665964786767</v>
          </cell>
          <cell r="G170">
            <v>7894.8270703204025</v>
          </cell>
          <cell r="H170">
            <v>7894.8270703204025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topLeftCell="A7" workbookViewId="0">
      <selection activeCell="J2" sqref="J2"/>
    </sheetView>
  </sheetViews>
  <sheetFormatPr defaultRowHeight="14.25"/>
  <cols>
    <col min="1" max="1" width="6" style="2" customWidth="1"/>
    <col min="2" max="2" width="20.5703125" style="2" customWidth="1"/>
    <col min="3" max="3" width="8.140625" style="2" customWidth="1"/>
    <col min="4" max="4" width="8.42578125" style="2" customWidth="1"/>
    <col min="5" max="5" width="11.140625" style="2" customWidth="1"/>
    <col min="6" max="6" width="13.5703125" style="2" customWidth="1"/>
    <col min="7" max="7" width="11.85546875" style="2" bestFit="1" customWidth="1"/>
    <col min="8" max="8" width="13.140625" style="2" customWidth="1"/>
    <col min="9" max="9" width="14.7109375" style="2" customWidth="1"/>
    <col min="10" max="10" width="11.85546875" style="2" customWidth="1"/>
    <col min="11" max="12" width="10.42578125" style="2" bestFit="1" customWidth="1"/>
    <col min="13" max="16384" width="9.140625" style="2"/>
  </cols>
  <sheetData>
    <row r="1" spans="1:12" ht="15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 s="5" customFormat="1" ht="105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spans="1:12" ht="15">
      <c r="A3" s="3">
        <v>1</v>
      </c>
      <c r="B3" s="6" t="s">
        <v>11</v>
      </c>
      <c r="C3" s="7">
        <v>0.8</v>
      </c>
      <c r="D3" s="7">
        <v>0.8226</v>
      </c>
      <c r="E3" s="8">
        <v>428.48999999999995</v>
      </c>
      <c r="F3" s="8">
        <f>IF($E$4&gt;$D$4,E3,E3*($E$4/$D$4))</f>
        <v>428.48999999999995</v>
      </c>
      <c r="G3" s="9">
        <v>460.13838268193837</v>
      </c>
      <c r="H3" s="8">
        <f>IF($E$4&gt;$D$4,G3,G3*($E$4/$D$4))</f>
        <v>460.13838268193837</v>
      </c>
      <c r="I3" s="10">
        <f>G3-E3</f>
        <v>31.648382681938415</v>
      </c>
      <c r="J3" s="11">
        <f>H3-F3</f>
        <v>31.648382681938415</v>
      </c>
      <c r="L3" s="12"/>
    </row>
    <row r="4" spans="1:12" ht="15">
      <c r="A4" s="3">
        <v>2</v>
      </c>
      <c r="B4" s="6" t="s">
        <v>12</v>
      </c>
      <c r="C4" s="7">
        <v>0.8</v>
      </c>
      <c r="D4" s="7">
        <v>0.90300000000000002</v>
      </c>
      <c r="E4" s="8">
        <v>491.05</v>
      </c>
      <c r="F4" s="8">
        <f t="shared" ref="F4:H9" si="0">IF(D4&gt;C4,E4,E4*(D4/C4))</f>
        <v>491.05</v>
      </c>
      <c r="G4" s="9">
        <v>568.66395076024992</v>
      </c>
      <c r="H4" s="8">
        <f t="shared" si="0"/>
        <v>568.66395076024992</v>
      </c>
      <c r="I4" s="10">
        <f t="shared" ref="I4:J18" si="1">G4-E4</f>
        <v>77.613950760249907</v>
      </c>
      <c r="J4" s="11">
        <f t="shared" si="1"/>
        <v>77.613950760249907</v>
      </c>
      <c r="L4" s="12"/>
    </row>
    <row r="5" spans="1:12" ht="15">
      <c r="A5" s="3">
        <v>3</v>
      </c>
      <c r="B5" s="6" t="s">
        <v>13</v>
      </c>
      <c r="C5" s="7">
        <v>0.85</v>
      </c>
      <c r="D5" s="7">
        <v>0.60880000000000001</v>
      </c>
      <c r="E5" s="8">
        <v>1280.06</v>
      </c>
      <c r="F5" s="8">
        <f t="shared" si="0"/>
        <v>916.82415058823528</v>
      </c>
      <c r="G5" s="9">
        <v>1396.4347323224524</v>
      </c>
      <c r="H5" s="8">
        <f t="shared" si="0"/>
        <v>1000.1758412210695</v>
      </c>
      <c r="I5" s="10">
        <f t="shared" si="1"/>
        <v>116.37473232245247</v>
      </c>
      <c r="J5" s="11">
        <f t="shared" si="1"/>
        <v>83.35169063283422</v>
      </c>
      <c r="L5" s="12"/>
    </row>
    <row r="6" spans="1:12" ht="15">
      <c r="A6" s="3">
        <v>4</v>
      </c>
      <c r="B6" s="6" t="s">
        <v>14</v>
      </c>
      <c r="C6" s="7">
        <v>0.75</v>
      </c>
      <c r="D6" s="7">
        <v>0.55840000000000001</v>
      </c>
      <c r="E6" s="8">
        <v>114.22</v>
      </c>
      <c r="F6" s="8">
        <f t="shared" si="0"/>
        <v>85.040597333333338</v>
      </c>
      <c r="G6" s="9">
        <v>118.9355493682374</v>
      </c>
      <c r="H6" s="8">
        <f t="shared" si="0"/>
        <v>88.551481022965021</v>
      </c>
      <c r="I6" s="10">
        <f t="shared" si="1"/>
        <v>4.7155493682374043</v>
      </c>
      <c r="J6" s="11">
        <f t="shared" si="1"/>
        <v>3.5108836896316831</v>
      </c>
      <c r="L6" s="12"/>
    </row>
    <row r="7" spans="1:12" ht="15">
      <c r="A7" s="3">
        <v>5</v>
      </c>
      <c r="B7" s="6" t="s">
        <v>15</v>
      </c>
      <c r="C7" s="7">
        <v>0.8</v>
      </c>
      <c r="D7" s="7">
        <v>0.76959999999999995</v>
      </c>
      <c r="E7" s="8">
        <v>472.40999999999997</v>
      </c>
      <c r="F7" s="8">
        <f t="shared" si="0"/>
        <v>454.45841999999988</v>
      </c>
      <c r="G7" s="9">
        <v>531.42933950172778</v>
      </c>
      <c r="H7" s="8">
        <f t="shared" si="0"/>
        <v>511.23502460066203</v>
      </c>
      <c r="I7" s="10">
        <f t="shared" si="1"/>
        <v>59.019339501727814</v>
      </c>
      <c r="J7" s="11">
        <f t="shared" si="1"/>
        <v>56.776604600662154</v>
      </c>
      <c r="L7" s="12"/>
    </row>
    <row r="8" spans="1:12" ht="15">
      <c r="A8" s="3">
        <v>6</v>
      </c>
      <c r="B8" s="6" t="s">
        <v>16</v>
      </c>
      <c r="C8" s="7">
        <v>0.8</v>
      </c>
      <c r="D8" s="7">
        <v>0.87519999999999998</v>
      </c>
      <c r="E8" s="8">
        <v>770.6</v>
      </c>
      <c r="F8" s="8">
        <f t="shared" si="0"/>
        <v>770.6</v>
      </c>
      <c r="G8" s="9">
        <v>878.60069099405541</v>
      </c>
      <c r="H8" s="8">
        <f t="shared" si="0"/>
        <v>878.60069099405541</v>
      </c>
      <c r="I8" s="10">
        <f t="shared" si="1"/>
        <v>108.00069099405539</v>
      </c>
      <c r="J8" s="11">
        <f t="shared" si="1"/>
        <v>108.00069099405539</v>
      </c>
      <c r="L8" s="12"/>
    </row>
    <row r="9" spans="1:12" ht="15">
      <c r="A9" s="3">
        <v>7</v>
      </c>
      <c r="B9" s="6" t="s">
        <v>17</v>
      </c>
      <c r="C9" s="7">
        <v>0.85</v>
      </c>
      <c r="D9" s="7">
        <v>0.65329999999999999</v>
      </c>
      <c r="E9" s="8">
        <v>1357.3</v>
      </c>
      <c r="F9" s="8">
        <f t="shared" si="0"/>
        <v>1043.2048117647059</v>
      </c>
      <c r="G9" s="9">
        <v>1723.6904237156537</v>
      </c>
      <c r="H9" s="8">
        <f t="shared" si="0"/>
        <v>1324.8081809569842</v>
      </c>
      <c r="I9" s="10">
        <f t="shared" si="1"/>
        <v>366.3904237156537</v>
      </c>
      <c r="J9" s="11">
        <f t="shared" si="1"/>
        <v>281.60336919227825</v>
      </c>
      <c r="L9" s="12"/>
    </row>
    <row r="10" spans="1:12" ht="15">
      <c r="A10" s="3"/>
      <c r="B10" s="6" t="s">
        <v>18</v>
      </c>
      <c r="C10" s="13"/>
      <c r="D10" s="13"/>
      <c r="E10" s="14">
        <v>4914.1299999999992</v>
      </c>
      <c r="F10" s="14">
        <f>SUM(F3:F9)</f>
        <v>4189.6679796862736</v>
      </c>
      <c r="G10" s="10">
        <f>SUM(G3:G9)</f>
        <v>5677.8930693443144</v>
      </c>
      <c r="H10" s="10">
        <f>SUM(H3:H9)</f>
        <v>4832.173552237924</v>
      </c>
      <c r="I10" s="10">
        <f>SUM(I3:I9)</f>
        <v>763.76306934431511</v>
      </c>
      <c r="J10" s="11">
        <f t="shared" si="1"/>
        <v>642.5055725516504</v>
      </c>
      <c r="K10" s="12"/>
    </row>
    <row r="11" spans="1:12" ht="15">
      <c r="A11" s="3">
        <v>8</v>
      </c>
      <c r="B11" s="15" t="s">
        <v>19</v>
      </c>
      <c r="C11" s="16"/>
      <c r="D11" s="3"/>
      <c r="E11" s="3">
        <v>330.08</v>
      </c>
      <c r="F11" s="3">
        <f>E11</f>
        <v>330.08</v>
      </c>
      <c r="G11" s="9">
        <v>434.12683659624059</v>
      </c>
      <c r="H11" s="9">
        <f>G11</f>
        <v>434.12683659624059</v>
      </c>
      <c r="I11" s="10">
        <f t="shared" ref="I11:I18" si="2">G11-E11</f>
        <v>104.04683659624061</v>
      </c>
      <c r="J11" s="11">
        <f t="shared" si="1"/>
        <v>104.04683659624061</v>
      </c>
    </row>
    <row r="12" spans="1:12" ht="15">
      <c r="A12" s="3">
        <v>9</v>
      </c>
      <c r="B12" s="15" t="s">
        <v>20</v>
      </c>
      <c r="C12" s="7"/>
      <c r="D12" s="3"/>
      <c r="E12" s="3">
        <v>440.8</v>
      </c>
      <c r="F12" s="3">
        <v>416.16</v>
      </c>
      <c r="G12" s="9">
        <v>542.19550041638558</v>
      </c>
      <c r="H12" s="9">
        <v>508.19560000000001</v>
      </c>
      <c r="I12" s="10">
        <f t="shared" si="2"/>
        <v>101.39550041638557</v>
      </c>
      <c r="J12" s="11">
        <f t="shared" si="1"/>
        <v>92.035599999999988</v>
      </c>
    </row>
    <row r="13" spans="1:12" ht="15">
      <c r="A13" s="3">
        <v>10</v>
      </c>
      <c r="B13" s="15" t="s">
        <v>21</v>
      </c>
      <c r="C13" s="16"/>
      <c r="D13" s="3"/>
      <c r="E13" s="3">
        <v>51.27</v>
      </c>
      <c r="F13" s="3">
        <f t="shared" ref="F13:F17" si="3">E13</f>
        <v>51.27</v>
      </c>
      <c r="G13" s="9">
        <v>49.868446446300588</v>
      </c>
      <c r="H13" s="9">
        <f>G13</f>
        <v>49.868446446300588</v>
      </c>
      <c r="I13" s="10">
        <f t="shared" si="2"/>
        <v>-1.401553553699415</v>
      </c>
      <c r="J13" s="11">
        <f t="shared" si="1"/>
        <v>-1.401553553699415</v>
      </c>
    </row>
    <row r="14" spans="1:12" ht="15">
      <c r="A14" s="3">
        <v>11</v>
      </c>
      <c r="B14" s="15" t="s">
        <v>22</v>
      </c>
      <c r="C14" s="16"/>
      <c r="D14" s="3"/>
      <c r="E14" s="3">
        <v>9.4499999999999993</v>
      </c>
      <c r="F14" s="3">
        <f t="shared" si="3"/>
        <v>9.4499999999999993</v>
      </c>
      <c r="G14" s="9">
        <v>17.277455216822823</v>
      </c>
      <c r="H14" s="9">
        <f>G14</f>
        <v>17.277455216822823</v>
      </c>
      <c r="I14" s="10">
        <f t="shared" si="2"/>
        <v>7.8274552168228233</v>
      </c>
      <c r="J14" s="11">
        <f t="shared" si="1"/>
        <v>7.8274552168228233</v>
      </c>
    </row>
    <row r="15" spans="1:12" ht="15">
      <c r="A15" s="3">
        <v>12</v>
      </c>
      <c r="B15" s="15" t="s">
        <v>23</v>
      </c>
      <c r="C15" s="16"/>
      <c r="D15" s="3"/>
      <c r="E15" s="3">
        <v>10.039999999999999</v>
      </c>
      <c r="F15" s="3">
        <f t="shared" si="3"/>
        <v>10.039999999999999</v>
      </c>
      <c r="G15" s="9">
        <v>8.9329248971181627</v>
      </c>
      <c r="H15" s="9">
        <f>G15</f>
        <v>8.9329248971181627</v>
      </c>
      <c r="I15" s="10">
        <f t="shared" si="2"/>
        <v>-1.1070751028818364</v>
      </c>
      <c r="J15" s="11">
        <f t="shared" si="1"/>
        <v>-1.1070751028818364</v>
      </c>
    </row>
    <row r="16" spans="1:12" ht="15">
      <c r="A16" s="3">
        <v>13</v>
      </c>
      <c r="B16" s="15" t="s">
        <v>24</v>
      </c>
      <c r="C16" s="16"/>
      <c r="D16" s="3"/>
      <c r="E16" s="3">
        <v>107.91</v>
      </c>
      <c r="F16" s="3">
        <f t="shared" si="3"/>
        <v>107.91</v>
      </c>
      <c r="G16" s="9">
        <v>134.64599330251838</v>
      </c>
      <c r="H16" s="9">
        <f>G16</f>
        <v>134.64599330251838</v>
      </c>
      <c r="I16" s="10">
        <f t="shared" si="2"/>
        <v>26.735993302518381</v>
      </c>
      <c r="J16" s="11">
        <f t="shared" si="1"/>
        <v>26.735993302518381</v>
      </c>
    </row>
    <row r="17" spans="1:10" ht="15">
      <c r="A17" s="3">
        <v>14</v>
      </c>
      <c r="B17" s="15" t="s">
        <v>25</v>
      </c>
      <c r="C17" s="16"/>
      <c r="D17" s="3"/>
      <c r="E17" s="3">
        <v>269.86</v>
      </c>
      <c r="F17" s="3">
        <f t="shared" si="3"/>
        <v>269.86</v>
      </c>
      <c r="G17" s="9">
        <v>304.46365929296292</v>
      </c>
      <c r="H17" s="9">
        <f>G17</f>
        <v>304.46365929296292</v>
      </c>
      <c r="I17" s="10">
        <f t="shared" si="2"/>
        <v>34.603659292962902</v>
      </c>
      <c r="J17" s="11">
        <f t="shared" si="1"/>
        <v>34.603659292962902</v>
      </c>
    </row>
    <row r="18" spans="1:10" ht="15">
      <c r="A18" s="3">
        <v>15</v>
      </c>
      <c r="B18" s="15" t="s">
        <v>26</v>
      </c>
      <c r="C18" s="7"/>
      <c r="D18" s="3"/>
      <c r="E18" s="3">
        <v>91.77</v>
      </c>
      <c r="F18" s="3">
        <v>87.78</v>
      </c>
      <c r="G18" s="9">
        <v>118.02548548318163</v>
      </c>
      <c r="H18" s="9">
        <v>112.081</v>
      </c>
      <c r="I18" s="10">
        <f t="shared" si="2"/>
        <v>26.25548548318163</v>
      </c>
      <c r="J18" s="11">
        <f t="shared" si="1"/>
        <v>24.301000000000002</v>
      </c>
    </row>
    <row r="19" spans="1:10" ht="15">
      <c r="A19" s="3"/>
      <c r="B19" s="6" t="s">
        <v>27</v>
      </c>
      <c r="C19" s="13"/>
      <c r="D19" s="13"/>
      <c r="E19" s="14">
        <v>1311.1799999999998</v>
      </c>
      <c r="F19" s="14">
        <f>SUM(F11:F18)</f>
        <v>1282.55</v>
      </c>
      <c r="G19" s="10">
        <f>SUM(G11:G18)</f>
        <v>1609.5363016515305</v>
      </c>
      <c r="H19" s="10">
        <f>SUM(H11:H18)</f>
        <v>1569.5919157519631</v>
      </c>
      <c r="I19" s="10">
        <f>SUM(I11:I18)</f>
        <v>298.35630165153071</v>
      </c>
      <c r="J19" s="11">
        <f>H19-F19</f>
        <v>287.04191575196319</v>
      </c>
    </row>
    <row r="20" spans="1:10" ht="15">
      <c r="B20" s="3" t="s">
        <v>28</v>
      </c>
      <c r="D20" s="3"/>
      <c r="E20" s="14">
        <v>6225.3099999999995</v>
      </c>
      <c r="F20" s="14">
        <f>F19+F10</f>
        <v>5472.2179796862738</v>
      </c>
      <c r="G20" s="10">
        <f>SUM(G11:G18,G3:G9)</f>
        <v>7287.4293709958456</v>
      </c>
      <c r="H20" s="10">
        <f>SUM(H11:H18,H3:H9)</f>
        <v>6401.7654679898869</v>
      </c>
      <c r="I20" s="10">
        <f>SUM(I11:I18,I3:I9)</f>
        <v>1062.1193709958457</v>
      </c>
      <c r="J20" s="11">
        <f t="shared" ref="J20:J25" si="4">H20-F20</f>
        <v>929.54748830361314</v>
      </c>
    </row>
    <row r="21" spans="1:10" ht="15">
      <c r="B21" s="17" t="s">
        <v>29</v>
      </c>
      <c r="C21" s="3"/>
      <c r="D21" s="3"/>
      <c r="E21" s="18">
        <v>-32.299999999999997</v>
      </c>
      <c r="F21" s="18">
        <v>-32.299999999999997</v>
      </c>
      <c r="G21" s="18">
        <v>-191.08</v>
      </c>
      <c r="H21" s="18">
        <v>-191.08</v>
      </c>
      <c r="I21" s="19">
        <f>G21-E21</f>
        <v>-158.78000000000003</v>
      </c>
      <c r="J21" s="11">
        <f t="shared" si="4"/>
        <v>-158.78000000000003</v>
      </c>
    </row>
    <row r="22" spans="1:10" ht="15">
      <c r="B22" s="17" t="s">
        <v>30</v>
      </c>
      <c r="C22" s="3"/>
      <c r="D22" s="3"/>
      <c r="E22" s="18">
        <v>1108.67</v>
      </c>
      <c r="F22" s="18">
        <v>1108.67</v>
      </c>
      <c r="G22" s="18">
        <v>1288.27</v>
      </c>
      <c r="H22" s="18">
        <v>1288.27</v>
      </c>
      <c r="I22" s="19">
        <f t="shared" ref="I22:I23" si="5">G22-E22</f>
        <v>179.59999999999991</v>
      </c>
      <c r="J22" s="11">
        <f t="shared" si="4"/>
        <v>179.59999999999991</v>
      </c>
    </row>
    <row r="23" spans="1:10" ht="15">
      <c r="B23" s="17" t="s">
        <v>31</v>
      </c>
      <c r="C23" s="3"/>
      <c r="D23" s="3"/>
      <c r="E23" s="18">
        <v>62.05</v>
      </c>
      <c r="F23" s="18">
        <v>62.05</v>
      </c>
      <c r="G23" s="18">
        <v>41.53</v>
      </c>
      <c r="H23" s="18">
        <v>41.53</v>
      </c>
      <c r="I23" s="19">
        <f t="shared" si="5"/>
        <v>-20.519999999999996</v>
      </c>
      <c r="J23" s="11">
        <f t="shared" si="4"/>
        <v>-20.519999999999996</v>
      </c>
    </row>
    <row r="24" spans="1:10" ht="15">
      <c r="B24" s="17" t="s">
        <v>32</v>
      </c>
      <c r="C24" s="3"/>
      <c r="D24" s="3"/>
      <c r="E24" s="18">
        <f>SUM(E20:E23)</f>
        <v>7363.73</v>
      </c>
      <c r="F24" s="18">
        <f t="shared" ref="F24:H24" si="6">SUM(F20:F23)</f>
        <v>6610.6379796862739</v>
      </c>
      <c r="G24" s="18">
        <f t="shared" si="6"/>
        <v>8426.1493709958468</v>
      </c>
      <c r="H24" s="18">
        <f t="shared" si="6"/>
        <v>7540.4854679898863</v>
      </c>
      <c r="I24" s="19">
        <f>G24-E24</f>
        <v>1062.4193709958472</v>
      </c>
      <c r="J24" s="11">
        <f t="shared" si="4"/>
        <v>929.84748830361241</v>
      </c>
    </row>
    <row r="25" spans="1:10" ht="15">
      <c r="B25" s="17" t="s">
        <v>33</v>
      </c>
      <c r="C25" s="3"/>
      <c r="D25" s="3"/>
      <c r="E25" s="18">
        <f>'[1]Thermal values'!F170</f>
        <v>7994.0665964786767</v>
      </c>
      <c r="F25" s="18">
        <f>E25</f>
        <v>7994.0665964786767</v>
      </c>
      <c r="G25" s="18">
        <f>'[1]Thermal values'!G170</f>
        <v>7894.8270703204025</v>
      </c>
      <c r="H25" s="18">
        <f>'[1]Thermal values'!H170</f>
        <v>7894.8270703204025</v>
      </c>
      <c r="I25" s="19">
        <f>G25-E25</f>
        <v>-99.239526158274202</v>
      </c>
      <c r="J25" s="11">
        <f t="shared" si="4"/>
        <v>-99.239526158274202</v>
      </c>
    </row>
    <row r="26" spans="1:10" s="5" customFormat="1" ht="15">
      <c r="A26" s="2"/>
      <c r="B26" s="17" t="s">
        <v>34</v>
      </c>
      <c r="C26" s="15"/>
      <c r="D26" s="15"/>
      <c r="E26" s="19">
        <f>SUM(E24:E25)</f>
        <v>15357.796596478676</v>
      </c>
      <c r="F26" s="19">
        <f t="shared" ref="F26:H26" si="7">SUM(F24:F25)</f>
        <v>14604.70457616495</v>
      </c>
      <c r="G26" s="19">
        <f t="shared" si="7"/>
        <v>16320.976441316248</v>
      </c>
      <c r="H26" s="19">
        <f t="shared" si="7"/>
        <v>15435.312538310289</v>
      </c>
      <c r="I26" s="19">
        <f>G26-E26</f>
        <v>963.17984483757209</v>
      </c>
      <c r="J26" s="11">
        <f>H26-F26</f>
        <v>830.60796214533912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16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2024-09-25T05:07:00Z</dcterms:modified>
</cp:coreProperties>
</file>